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yrivv-my.sharepoint.com/personal/aime_roosioja_tyri_ee/Documents/Töölaud/2025/EELARVE 2025/volikogu/II LUGEMINE/"/>
    </mc:Choice>
  </mc:AlternateContent>
  <xr:revisionPtr revIDLastSave="0" documentId="8_{254CCD03-8D40-4B34-A43B-89D980FE9B53}" xr6:coauthVersionLast="47" xr6:coauthVersionMax="47" xr10:uidLastSave="{00000000-0000-0000-0000-000000000000}"/>
  <bookViews>
    <workbookView xWindow="-108" yWindow="-108" windowWidth="30936" windowHeight="16776" xr2:uid="{8796D9EF-CF66-428A-B1CF-C7E5C77E5DB4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1" i="1" l="1"/>
  <c r="F30" i="1"/>
  <c r="G160" i="1"/>
  <c r="F161" i="1"/>
  <c r="E160" i="1"/>
  <c r="E116" i="1"/>
  <c r="F107" i="1"/>
  <c r="F154" i="1"/>
  <c r="F153" i="1"/>
  <c r="F152" i="1" s="1"/>
  <c r="F132" i="1" l="1"/>
  <c r="F45" i="1"/>
  <c r="F32" i="1" s="1"/>
  <c r="F101" i="1"/>
  <c r="F87" i="1"/>
  <c r="F91" i="1"/>
  <c r="F109" i="1"/>
  <c r="D109" i="1"/>
  <c r="F140" i="1"/>
  <c r="F48" i="1"/>
  <c r="F58" i="1"/>
  <c r="F71" i="1"/>
  <c r="F78" i="1"/>
  <c r="F67" i="1"/>
  <c r="F85" i="1" l="1"/>
  <c r="E13" i="1"/>
  <c r="E14" i="1"/>
  <c r="E12" i="1" l="1"/>
  <c r="F90" i="1" l="1"/>
  <c r="F88" i="1" l="1"/>
  <c r="E20" i="1"/>
  <c r="E19" i="1" l="1"/>
  <c r="E16" i="1" s="1"/>
  <c r="E15" i="1" s="1"/>
  <c r="F70" i="1"/>
  <c r="F69" i="1"/>
  <c r="F68" i="1"/>
  <c r="F66" i="1"/>
  <c r="F65" i="1"/>
  <c r="F64" i="1"/>
  <c r="F63" i="1" l="1"/>
  <c r="E11" i="1"/>
  <c r="D15" i="1"/>
  <c r="D12" i="1"/>
  <c r="F116" i="1" l="1"/>
  <c r="F126" i="1" l="1"/>
  <c r="F124" i="1"/>
  <c r="F123" i="1"/>
  <c r="F122" i="1"/>
  <c r="F121" i="1" l="1"/>
  <c r="D11" i="1"/>
  <c r="E6" i="1"/>
  <c r="D6" i="1"/>
  <c r="F120" i="1" l="1"/>
  <c r="F31" i="1" s="1"/>
  <c r="E5" i="1"/>
  <c r="E4" i="1" l="1"/>
  <c r="E28" i="1"/>
  <c r="E3" i="1" l="1"/>
</calcChain>
</file>

<file path=xl/sharedStrings.xml><?xml version="1.0" encoding="utf-8"?>
<sst xmlns="http://schemas.openxmlformats.org/spreadsheetml/2006/main" count="437" uniqueCount="244">
  <si>
    <t>Jrk
nr</t>
  </si>
  <si>
    <t>Esitaja</t>
  </si>
  <si>
    <t>Eelarve
 eelnõus</t>
  </si>
  <si>
    <t>Tulude muutus (+/-), aasta lõpu suunamine</t>
  </si>
  <si>
    <t>Kulude muutus (+/-)</t>
  </si>
  <si>
    <t>Märkused</t>
  </si>
  <si>
    <t>KOKKU TULUD</t>
  </si>
  <si>
    <t>1.</t>
  </si>
  <si>
    <t>PÕHITEGEVUSE TULUD</t>
  </si>
  <si>
    <t>1.1.</t>
  </si>
  <si>
    <t>1.1.1.</t>
  </si>
  <si>
    <t>Türi Vallavalitsus</t>
  </si>
  <si>
    <t>1.2.</t>
  </si>
  <si>
    <t>Toetusfond</t>
  </si>
  <si>
    <t>Tasandusfond</t>
  </si>
  <si>
    <t>Türi Muusikakool</t>
  </si>
  <si>
    <t>Türi Ühisgümnaasium</t>
  </si>
  <si>
    <t>Türi Kultuurikeskus</t>
  </si>
  <si>
    <t>Türi Põhikool</t>
  </si>
  <si>
    <t>Laupa Põhikool</t>
  </si>
  <si>
    <t>Türi Lasteaed</t>
  </si>
  <si>
    <t>Väätsa Lasteaed Paikäpp</t>
  </si>
  <si>
    <t>2.</t>
  </si>
  <si>
    <t>PÕHITEGEVUSE KULUD</t>
  </si>
  <si>
    <t>Väätsa eakate kodu</t>
  </si>
  <si>
    <t>Retla-Kabala Kool</t>
  </si>
  <si>
    <t>Tulud kaupade teenuste müügist</t>
  </si>
  <si>
    <t>Koolieelse lasteasutuse kohatasud</t>
  </si>
  <si>
    <t>alampalga tõus ning seoses sellega kohatasu tõus</t>
  </si>
  <si>
    <t>Käru Kool, lasteaed</t>
  </si>
  <si>
    <t>Retla-Kabala Kool, lasteaed</t>
  </si>
  <si>
    <t>Toetused</t>
  </si>
  <si>
    <t>Alampalga tõus</t>
  </si>
  <si>
    <t>Türi Muuseum</t>
  </si>
  <si>
    <t>Käru Põhikool, kool</t>
  </si>
  <si>
    <t>Käru Põhikool, koolitoit</t>
  </si>
  <si>
    <t>Türi Kevade Kool</t>
  </si>
  <si>
    <t>Türi Haldus</t>
  </si>
  <si>
    <t>3.</t>
  </si>
  <si>
    <t>Eesti Laulu- ja Tantsupeo SA</t>
  </si>
  <si>
    <t>Väätsa Põhikool</t>
  </si>
  <si>
    <t>laekunud 05.detsember 2024 2025. aasta kuludeks</t>
  </si>
  <si>
    <t>hajaasustus riigipoolse osaluse 2024. aasta jääk</t>
  </si>
  <si>
    <t>Veevarustus, vald</t>
  </si>
  <si>
    <t>laekunud 10.detsember 2024 2025. aasta kuludeks</t>
  </si>
  <si>
    <t>Eesti Kultuurkapital - Türi Muusikakool</t>
  </si>
  <si>
    <t>SA Järvamaa - Türi Noortekeskus, Türi Perepesa</t>
  </si>
  <si>
    <t>laekunud 17.12.2024 - Lätis toimuv puhkpillikonkurss "Wind Stars 2025"</t>
  </si>
  <si>
    <t>laekunud 16.12.2024 - SA Järvamaa Gordoni perekool</t>
  </si>
  <si>
    <t>Eesti Kultuurkapital - Türi Raamatukogu</t>
  </si>
  <si>
    <t>laekunud 23.12.2024 - Emakeele päevale pühendatud kirjanduslike kohtumiste korraldamine</t>
  </si>
  <si>
    <t>laekunud 23.12.2024 - Sõbrakuu kohtumiste korraldamine</t>
  </si>
  <si>
    <t>Kohustuste tasumine</t>
  </si>
  <si>
    <t>Finantskulud</t>
  </si>
  <si>
    <t>5.</t>
  </si>
  <si>
    <t>4.</t>
  </si>
  <si>
    <t>LIKVIIDSED VAHENDID</t>
  </si>
  <si>
    <t>INVESTEERIMISTEGEVUS</t>
  </si>
  <si>
    <t>FINANTSEERIMISTEGEVUS</t>
  </si>
  <si>
    <t>1.2.1.</t>
  </si>
  <si>
    <t>Saadavad toetused tegevuskuludeks</t>
  </si>
  <si>
    <t xml:space="preserve">1.2.2. </t>
  </si>
  <si>
    <t>Muud saadud toetused tegevuskuludeks</t>
  </si>
  <si>
    <t>Saadud tegevuskulude sihtfinantseerimine</t>
  </si>
  <si>
    <t>Toimetulekutoetus</t>
  </si>
  <si>
    <t>Noorte huviharidus ja huvitegevus</t>
  </si>
  <si>
    <t>Vaimse tervise toetus</t>
  </si>
  <si>
    <t>Muu puuetega inimeste sotsiaalne kaitse</t>
  </si>
  <si>
    <t>Ühekordne toetus liikumisõpetuse ja loodusvaldkonna ainete toetus</t>
  </si>
  <si>
    <t>sh  Retla- Kabala Kool</t>
  </si>
  <si>
    <t xml:space="preserve">1.2.2.1. </t>
  </si>
  <si>
    <t>Käru Põhikool</t>
  </si>
  <si>
    <t>1.2.2.2.</t>
  </si>
  <si>
    <t>Täiendav toetus tasemetööde ja eksamite valmisolekuks</t>
  </si>
  <si>
    <t>1.2.2.3.</t>
  </si>
  <si>
    <t>Kaasava hariduse põhimõtete rakendamine</t>
  </si>
  <si>
    <t>Vaba aja üritused</t>
  </si>
  <si>
    <t>1.2.2.4.</t>
  </si>
  <si>
    <t>Eesti Kultuurkapital</t>
  </si>
  <si>
    <t>1.2.2.5.</t>
  </si>
  <si>
    <t>Järvamaa Spordiliit</t>
  </si>
  <si>
    <t>1.2.2.6.</t>
  </si>
  <si>
    <t>Õpilaskodu toetus</t>
  </si>
  <si>
    <t>Õpilaskodu toetus - eritoega õpilasi 11 *3400 ja 1 tõhustatud toega 2700 eurot</t>
  </si>
  <si>
    <t>Personalikulude suurendused</t>
  </si>
  <si>
    <t>Öömaja</t>
  </si>
  <si>
    <t>Maanteetransport, vald</t>
  </si>
  <si>
    <t>Väätsa Lasteaed</t>
  </si>
  <si>
    <t>Türi Ühisgümnaasium, koolitoit</t>
  </si>
  <si>
    <t>Retla-Kabala Kool, koolitoit</t>
  </si>
  <si>
    <t>Laupa Põhikool, koolitoit</t>
  </si>
  <si>
    <t>Türi Raamatukogu</t>
  </si>
  <si>
    <t>vastavalt 02. jaanuari 2025 ministeeriumi lehe info (võetud 08.01.2025)</t>
  </si>
  <si>
    <t>VABA JÄÄGI SUUNAMINE</t>
  </si>
  <si>
    <t>3.1.</t>
  </si>
  <si>
    <t>3.2.</t>
  </si>
  <si>
    <t>Sihtotstarbeline toetusfond</t>
  </si>
  <si>
    <t>Toetus spordiorganisatsioonidele</t>
  </si>
  <si>
    <t>Kultuuriranits</t>
  </si>
  <si>
    <t>2024. aastal kasutamata toetusfondi vahendid</t>
  </si>
  <si>
    <t>KIK - Türi Põhikool</t>
  </si>
  <si>
    <t>projekti vahendid kasutamata</t>
  </si>
  <si>
    <t>HTM Erasmus - Türi Põhikool</t>
  </si>
  <si>
    <t>KIK - Laupa Põhikool</t>
  </si>
  <si>
    <t>Riiklik toimetulekutoetus</t>
  </si>
  <si>
    <t>kasutamata 2024. aasta vahendid</t>
  </si>
  <si>
    <t xml:space="preserve">Projekti "Kaasava hariduse põhimõtete rakendamine" omaosalus </t>
  </si>
  <si>
    <t>omaosalus oli planeeritud 2024. aastasse</t>
  </si>
  <si>
    <t>1.2.2.7.</t>
  </si>
  <si>
    <t xml:space="preserve">Ohtlike jäätmete kogumisringid </t>
  </si>
  <si>
    <t>Jäätmekäitlus, vald</t>
  </si>
  <si>
    <t>Välisrahastus - Erasmus projekt</t>
  </si>
  <si>
    <t>Projekt Kooliäpi loomine</t>
  </si>
  <si>
    <t>1.2.2.8.</t>
  </si>
  <si>
    <t>1.2.2.9.</t>
  </si>
  <si>
    <t>PRIA - Piimandusmuuseumi külastus</t>
  </si>
  <si>
    <t>PRIA - kooliaia rajamine</t>
  </si>
  <si>
    <t xml:space="preserve">Laupa Põhikool </t>
  </si>
  <si>
    <t>Ümberpaigutused investeeringutes</t>
  </si>
  <si>
    <t>Türi Lasteaia Türi-Alliku ja Kesklinna maja vundamentide niiskustõkete rajamiseks ja saalides renoveerimistööde teostamiseks</t>
  </si>
  <si>
    <t>3.3.</t>
  </si>
  <si>
    <t>3.4.</t>
  </si>
  <si>
    <t xml:space="preserve">3.5. 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</si>
  <si>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</si>
  <si>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</si>
  <si>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</si>
  <si>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</si>
  <si>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</si>
  <si>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</si>
  <si>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</si>
  <si>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</si>
  <si>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</si>
  <si>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</si>
  <si>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</si>
  <si>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</si>
  <si>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</si>
  <si>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</si>
  <si>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</si>
  <si>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</si>
  <si>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4.1.</t>
  </si>
  <si>
    <t>4.2.</t>
  </si>
  <si>
    <t>6.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</si>
  <si>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</si>
  <si>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</si>
  <si>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</si>
  <si>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</si>
  <si>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</si>
  <si>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</si>
  <si>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</si>
  <si>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</si>
  <si>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</si>
  <si>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</si>
  <si>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</si>
  <si>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</si>
  <si>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</si>
  <si>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</si>
  <si>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</si>
  <si>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3.22.</t>
  </si>
  <si>
    <t>TULUD KOKKU</t>
  </si>
  <si>
    <t>KULUD KOKKU</t>
  </si>
  <si>
    <t>5.1.</t>
  </si>
  <si>
    <t>6.16.</t>
  </si>
  <si>
    <t>Muu haridus (investeering)</t>
  </si>
  <si>
    <t xml:space="preserve">HTM ministri käskkiri nr 26 (projektid 4504 ja 4505) </t>
  </si>
  <si>
    <t xml:space="preserve">HTM ministri käskkiri nr 25  (projekt 4503) </t>
  </si>
  <si>
    <t>Riigi Tugiteenuste Keskuse otsus vastavalt HTM määrus nr 43</t>
  </si>
  <si>
    <t xml:space="preserve">kate vt p 1.1.1 </t>
  </si>
  <si>
    <t xml:space="preserve">kate vt p 1.2.1 </t>
  </si>
  <si>
    <t>õpetajate abid, assistendid, köögipersonal, kate vt p 1.1.1 ja 1.2.1.</t>
  </si>
  <si>
    <t>Käru Põhikool, lasteaed</t>
  </si>
  <si>
    <t>õpetajate abid, assistendid, köögipersonal, kate vt p 1.2.1.</t>
  </si>
  <si>
    <t>köögipersonal, kate vt p 1.2.1.</t>
  </si>
  <si>
    <t>köögipersonal, kate vt p 1.2.1</t>
  </si>
  <si>
    <t>palgatõus, kate vt p 1.2.1</t>
  </si>
  <si>
    <t>kate vt p 1.2.2.1 (projektid 4504 ja 4505, summad jagunevad projektide vahel pooleks)</t>
  </si>
  <si>
    <t>kate vt p 1.2.2.2 (projekt 4503)</t>
  </si>
  <si>
    <t>kate vt p 1.2.2.3 (projekt 4501)</t>
  </si>
  <si>
    <t>vähendatud personalikulusid, kate valla eelarvele</t>
  </si>
  <si>
    <t>kate vt p 1.2.2.4 - projektid Muusika Eestimaale 107 (2 korda), Galerii tegevustoetus, Orkester Türi õppelaager, Kabala Pärlipäev</t>
  </si>
  <si>
    <t>kate vt p 1.2.2.5 - projekt Sport kooli</t>
  </si>
  <si>
    <t>kate vt p 1.2.2.6 - päeva- ja öökasvatajate personalikulude tõus</t>
  </si>
  <si>
    <t>kate vt p 1.2.1 - tugispetsialisti teenused lisatud</t>
  </si>
  <si>
    <t>kate vt p 3.7</t>
  </si>
  <si>
    <t>kate vt p 1.2.1 - alampalga tõus</t>
  </si>
  <si>
    <t>kate vt p 1.2.2.8</t>
  </si>
  <si>
    <t>kate vt p 1.2.2.9</t>
  </si>
  <si>
    <t>ürituste korraldamiseks (omatulu 2024 ülelaekumine)</t>
  </si>
  <si>
    <t>Väätsa Põhikool Erasmus+ projekt kooliastmete ülemineku toetamine 2024 -2026</t>
  </si>
  <si>
    <t>Väätsa Põhikool - projekti vahendid kasutamata</t>
  </si>
  <si>
    <t>Oisu alevikku uue õppehoone ehitamisega seotud arhitektuurikonkurss</t>
  </si>
  <si>
    <t>3.23.</t>
  </si>
  <si>
    <t>Kate vt p 1.2.1 - audiitorteenuse kallinemine, automaksud</t>
  </si>
  <si>
    <t>Muu vabaaeg, kultuur ja sport</t>
  </si>
  <si>
    <t>kate vt p 1.2.2.6 - majandamiskulud 3511 eurot - küttevee lekke kahjustuste kõrvaldamine</t>
  </si>
  <si>
    <t>6.17.</t>
  </si>
  <si>
    <t>Bioloogilise mitmekesisuse ja maastiku kaitse, Türi Haldus</t>
  </si>
  <si>
    <t>Muudatusettepanekud Türi valla 2025. aasta eelarve eelnõu II lugemisele</t>
  </si>
  <si>
    <t>3.24.</t>
  </si>
  <si>
    <t>Väljaspool kodu osutatav üldhooldusteenus</t>
  </si>
  <si>
    <t>kate vt p 4.1. Üldhooldekodudele tasutav summa</t>
  </si>
  <si>
    <t>3.25.</t>
  </si>
  <si>
    <t>Reservfond</t>
  </si>
  <si>
    <t xml:space="preserve">kate vt p 5.1. </t>
  </si>
  <si>
    <t>4.3.</t>
  </si>
  <si>
    <t>Laupa Staadioni rajamine ja Käru Staadioni parendamine</t>
  </si>
  <si>
    <t>KOKKU KULUD (investeering + kulud)</t>
  </si>
  <si>
    <t>Türi Kultuurikeskus 5 projekti toetus</t>
  </si>
  <si>
    <t>Väätsa Põhikool projekt Sport kooli</t>
  </si>
  <si>
    <t xml:space="preserve">Türi Vallavalitsus KIK otsus 528 </t>
  </si>
  <si>
    <t xml:space="preserve">Kevade Kool PRIA otsus 5939 </t>
  </si>
  <si>
    <t xml:space="preserve">Laupa Põhikool PRIA otsus 5939 </t>
  </si>
  <si>
    <t>kate vt p 3.7 (osaline 23 747eurot), p 1.2.1 (osaline 6 253 eurot) - 5000 Paide Ralli, Türi Rahvaralli 9000, Laulu-ja Tantsupidu 10 000 eurot, teised üritused 6000 eurot</t>
  </si>
  <si>
    <t>kate vt p 1.2.1 - Teede Tehnokeskus arendab rakenduse, kus 6 kuu jooksul saab jälgida lumelükkajate masinate liikumist. Kuu tasu 300 eurot+km + arendus 960 eurot.</t>
  </si>
  <si>
    <t xml:space="preserve">kate vt 1.2.2.6  - sotsiaalmaks </t>
  </si>
  <si>
    <t>kate vt p 1.2.1</t>
  </si>
  <si>
    <t>kate vt p 1.2.2.7 ja 1.2.1 (omaosalus 1 252 eurot) - ohtlike jäätmete kogumisringid</t>
  </si>
  <si>
    <t xml:space="preserve">kate vt p 1.2.1 (osaline 19 237) ja 1.2.2.6 (osaline 1424 eurot) - Murumoori mänguväljaku uuendamine 15 000 eurot, teadetetahvlite uuendamine 5661 eurot </t>
  </si>
  <si>
    <t>seoses laenude refinantseerimisega oli eelduslik summa eelarves</t>
  </si>
  <si>
    <t>aasta alguse jääk 407 932,84 eurot, jääk jääb 291 741,64</t>
  </si>
  <si>
    <t>ekslikult menetluse käigus vähendatud suurem summa (eelarve kululiik jäi miinusesse)</t>
  </si>
  <si>
    <t>Vallavalitsuse seisukoht</t>
  </si>
  <si>
    <t>eelarve- ja arenduskomisjoni seisukoht</t>
  </si>
  <si>
    <t>volikogu seisukoht</t>
  </si>
  <si>
    <t>7.</t>
  </si>
  <si>
    <t>7.1.</t>
  </si>
  <si>
    <t>Maanteetransport, Türi Haldus</t>
  </si>
  <si>
    <t>7.2.</t>
  </si>
  <si>
    <t>7.3.</t>
  </si>
  <si>
    <t>Bioloogiline mitmekesisuse ja maastiku kaitse, Türi Haldus</t>
  </si>
  <si>
    <t>personalikulude ümberpaigutus</t>
  </si>
  <si>
    <t>sõidukite majandamiskulude ümberpaigutus</t>
  </si>
  <si>
    <t>koolituskulude ümberpaigutus</t>
  </si>
  <si>
    <t>4.4.</t>
  </si>
  <si>
    <t xml:space="preserve">Ümberpaigutused </t>
  </si>
  <si>
    <t>3.26.</t>
  </si>
  <si>
    <t>Türi Vallavolikogu</t>
  </si>
  <si>
    <t>Sten Perillus</t>
  </si>
  <si>
    <t>EI</t>
  </si>
  <si>
    <t>JAH</t>
  </si>
  <si>
    <t>5.2.</t>
  </si>
  <si>
    <t>Kohustuse võtmine</t>
  </si>
  <si>
    <t>kate vt p 4.4.</t>
  </si>
  <si>
    <t>Suurendada Türi valla noortevolikogu tegevustoetust.
Vallavalitsuse EI - Türi Noortekeskuse eelarves on 2000 eurot, mida saab kasutada noorte volikogu tegevusteks</t>
  </si>
  <si>
    <t>kasutatud N1 kategooria sõiduki soetamiseks, laenu arvelt, vt p 5.2.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</si>
</sst>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charset val="186"/>
      <scheme val="minor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16"/>
      <name val="Times New Roman"/>
      <family val="1"/>
      <charset val="186"/>
    </font>
    <font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49" fontId="5" fillId="0" borderId="0" xfId="0" applyNumberFormat="1" applyFont="1"/>
    <xf numFmtId="4" fontId="5" fillId="0" borderId="0" xfId="0" applyNumberFormat="1" applyFont="1"/>
    <xf numFmtId="49" fontId="2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/>
    <xf numFmtId="49" fontId="7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0" fontId="1" fillId="0" borderId="1" xfId="0" applyFont="1" applyBorder="1"/>
    <xf numFmtId="49" fontId="5" fillId="0" borderId="1" xfId="0" applyNumberFormat="1" applyFont="1" applyBorder="1"/>
    <xf numFmtId="0" fontId="7" fillId="0" borderId="1" xfId="0" applyFont="1" applyBorder="1"/>
    <xf numFmtId="4" fontId="7" fillId="0" borderId="1" xfId="0" applyNumberFormat="1" applyFont="1" applyBorder="1"/>
    <xf numFmtId="49" fontId="8" fillId="0" borderId="1" xfId="0" applyNumberFormat="1" applyFont="1" applyBorder="1"/>
    <xf numFmtId="4" fontId="8" fillId="0" borderId="1" xfId="0" applyNumberFormat="1" applyFont="1" applyBorder="1"/>
    <xf numFmtId="49" fontId="9" fillId="0" borderId="1" xfId="0" applyNumberFormat="1" applyFont="1" applyBorder="1"/>
    <xf numFmtId="0" fontId="6" fillId="0" borderId="1" xfId="0" applyFont="1" applyBorder="1"/>
    <xf numFmtId="49" fontId="10" fillId="0" borderId="1" xfId="0" applyNumberFormat="1" applyFont="1" applyBorder="1"/>
    <xf numFmtId="0" fontId="11" fillId="0" borderId="1" xfId="0" applyFont="1" applyBorder="1"/>
    <xf numFmtId="4" fontId="6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/>
    <xf numFmtId="0" fontId="9" fillId="0" borderId="1" xfId="0" applyFont="1" applyBorder="1"/>
    <xf numFmtId="4" fontId="3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/>
    <xf numFmtId="0" fontId="5" fillId="0" borderId="1" xfId="0" applyFont="1" applyBorder="1" applyAlignment="1">
      <alignment wrapText="1"/>
    </xf>
    <xf numFmtId="0" fontId="13" fillId="0" borderId="1" xfId="0" applyFont="1" applyBorder="1"/>
    <xf numFmtId="4" fontId="13" fillId="0" borderId="1" xfId="0" applyNumberFormat="1" applyFont="1" applyBorder="1"/>
    <xf numFmtId="0" fontId="8" fillId="0" borderId="1" xfId="0" applyFont="1" applyBorder="1"/>
    <xf numFmtId="4" fontId="10" fillId="0" borderId="1" xfId="0" applyNumberFormat="1" applyFont="1" applyBorder="1"/>
    <xf numFmtId="49" fontId="14" fillId="0" borderId="1" xfId="0" applyNumberFormat="1" applyFont="1" applyBorder="1"/>
    <xf numFmtId="4" fontId="14" fillId="0" borderId="1" xfId="0" applyNumberFormat="1" applyFont="1" applyBorder="1"/>
    <xf numFmtId="49" fontId="16" fillId="0" borderId="1" xfId="0" applyNumberFormat="1" applyFont="1" applyBorder="1"/>
    <xf numFmtId="4" fontId="16" fillId="0" borderId="1" xfId="0" applyNumberFormat="1" applyFont="1" applyBorder="1"/>
    <xf numFmtId="4" fontId="15" fillId="0" borderId="1" xfId="0" applyNumberFormat="1" applyFont="1" applyBorder="1"/>
    <xf numFmtId="0" fontId="17" fillId="0" borderId="1" xfId="0" applyFont="1" applyBorder="1"/>
    <xf numFmtId="0" fontId="15" fillId="0" borderId="1" xfId="0" applyFont="1" applyBorder="1"/>
    <xf numFmtId="4" fontId="5" fillId="0" borderId="0" xfId="0" applyNumberFormat="1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12" fillId="0" borderId="1" xfId="0" applyFont="1" applyBorder="1"/>
    <xf numFmtId="0" fontId="6" fillId="0" borderId="0" xfId="0" applyFont="1"/>
    <xf numFmtId="0" fontId="10" fillId="0" borderId="1" xfId="0" applyFont="1" applyBorder="1"/>
    <xf numFmtId="0" fontId="16" fillId="0" borderId="1" xfId="0" applyFont="1" applyBorder="1"/>
    <xf numFmtId="0" fontId="14" fillId="0" borderId="1" xfId="0" applyFont="1" applyBorder="1"/>
    <xf numFmtId="0" fontId="18" fillId="0" borderId="1" xfId="0" applyFont="1" applyBorder="1"/>
    <xf numFmtId="4" fontId="18" fillId="0" borderId="1" xfId="0" applyNumberFormat="1" applyFont="1" applyBorder="1"/>
    <xf numFmtId="0" fontId="16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17" fontId="11" fillId="0" borderId="1" xfId="0" applyNumberFormat="1" applyFont="1" applyBorder="1"/>
    <xf numFmtId="17" fontId="6" fillId="0" borderId="1" xfId="0" applyNumberFormat="1" applyFont="1" applyBorder="1"/>
    <xf numFmtId="4" fontId="21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0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3" fillId="2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15658-5DCD-4A6A-BDE4-FC2D6E9A02E6}">
  <dimension ref="A1:J162"/>
  <sheetViews>
    <sheetView tabSelected="1" zoomScale="120" zoomScaleNormal="120" workbookViewId="0">
      <selection activeCell="M115" sqref="M115"/>
    </sheetView>
  </sheetViews>
  <sheetFormatPr defaultRowHeight="13.8" x14ac:dyDescent="0.25"/>
  <cols>
    <col min="1" max="1" width="7.109375" style="14" customWidth="1"/>
    <col min="2" max="2" width="16.6640625" style="15" customWidth="1"/>
    <col min="3" max="3" width="8" style="11" customWidth="1"/>
    <col min="4" max="4" width="13.33203125" style="16" customWidth="1"/>
    <col min="5" max="5" width="13.21875" style="16" customWidth="1"/>
    <col min="6" max="6" width="13.109375" style="16" customWidth="1"/>
    <col min="7" max="7" width="12.6640625" style="73" customWidth="1"/>
    <col min="8" max="8" width="12" style="86" customWidth="1"/>
    <col min="9" max="9" width="4.88671875" style="16" customWidth="1"/>
    <col min="10" max="10" width="48.33203125" style="11" customWidth="1"/>
    <col min="11" max="11" width="9.6640625" style="11" customWidth="1"/>
    <col min="12" max="256" width="8.88671875" style="11"/>
    <col min="257" max="257" width="9.88671875" style="11" customWidth="1"/>
    <col min="258" max="258" width="26.5546875" style="11" customWidth="1"/>
    <col min="259" max="259" width="13.33203125" style="11" customWidth="1"/>
    <col min="260" max="260" width="12" style="11" customWidth="1"/>
    <col min="261" max="261" width="13.33203125" style="11" customWidth="1"/>
    <col min="262" max="262" width="12.5546875" style="11" customWidth="1"/>
    <col min="263" max="263" width="11.44140625" style="11" bestFit="1" customWidth="1"/>
    <col min="264" max="264" width="13.109375" style="11" customWidth="1"/>
    <col min="265" max="265" width="11.44140625" style="11" customWidth="1"/>
    <col min="266" max="266" width="65.109375" style="11" customWidth="1"/>
    <col min="267" max="267" width="9.6640625" style="11" customWidth="1"/>
    <col min="268" max="512" width="8.88671875" style="11"/>
    <col min="513" max="513" width="9.88671875" style="11" customWidth="1"/>
    <col min="514" max="514" width="26.5546875" style="11" customWidth="1"/>
    <col min="515" max="515" width="13.33203125" style="11" customWidth="1"/>
    <col min="516" max="516" width="12" style="11" customWidth="1"/>
    <col min="517" max="517" width="13.33203125" style="11" customWidth="1"/>
    <col min="518" max="518" width="12.5546875" style="11" customWidth="1"/>
    <col min="519" max="519" width="11.44140625" style="11" bestFit="1" customWidth="1"/>
    <col min="520" max="520" width="13.109375" style="11" customWidth="1"/>
    <col min="521" max="521" width="11.44140625" style="11" customWidth="1"/>
    <col min="522" max="522" width="65.109375" style="11" customWidth="1"/>
    <col min="523" max="523" width="9.6640625" style="11" customWidth="1"/>
    <col min="524" max="768" width="8.88671875" style="11"/>
    <col min="769" max="769" width="9.88671875" style="11" customWidth="1"/>
    <col min="770" max="770" width="26.5546875" style="11" customWidth="1"/>
    <col min="771" max="771" width="13.33203125" style="11" customWidth="1"/>
    <col min="772" max="772" width="12" style="11" customWidth="1"/>
    <col min="773" max="773" width="13.33203125" style="11" customWidth="1"/>
    <col min="774" max="774" width="12.5546875" style="11" customWidth="1"/>
    <col min="775" max="775" width="11.44140625" style="11" bestFit="1" customWidth="1"/>
    <col min="776" max="776" width="13.109375" style="11" customWidth="1"/>
    <col min="777" max="777" width="11.44140625" style="11" customWidth="1"/>
    <col min="778" max="778" width="65.109375" style="11" customWidth="1"/>
    <col min="779" max="779" width="9.6640625" style="11" customWidth="1"/>
    <col min="780" max="1024" width="8.88671875" style="11"/>
    <col min="1025" max="1025" width="9.88671875" style="11" customWidth="1"/>
    <col min="1026" max="1026" width="26.5546875" style="11" customWidth="1"/>
    <col min="1027" max="1027" width="13.33203125" style="11" customWidth="1"/>
    <col min="1028" max="1028" width="12" style="11" customWidth="1"/>
    <col min="1029" max="1029" width="13.33203125" style="11" customWidth="1"/>
    <col min="1030" max="1030" width="12.5546875" style="11" customWidth="1"/>
    <col min="1031" max="1031" width="11.44140625" style="11" bestFit="1" customWidth="1"/>
    <col min="1032" max="1032" width="13.109375" style="11" customWidth="1"/>
    <col min="1033" max="1033" width="11.44140625" style="11" customWidth="1"/>
    <col min="1034" max="1034" width="65.109375" style="11" customWidth="1"/>
    <col min="1035" max="1035" width="9.6640625" style="11" customWidth="1"/>
    <col min="1036" max="1280" width="8.88671875" style="11"/>
    <col min="1281" max="1281" width="9.88671875" style="11" customWidth="1"/>
    <col min="1282" max="1282" width="26.5546875" style="11" customWidth="1"/>
    <col min="1283" max="1283" width="13.33203125" style="11" customWidth="1"/>
    <col min="1284" max="1284" width="12" style="11" customWidth="1"/>
    <col min="1285" max="1285" width="13.33203125" style="11" customWidth="1"/>
    <col min="1286" max="1286" width="12.5546875" style="11" customWidth="1"/>
    <col min="1287" max="1287" width="11.44140625" style="11" bestFit="1" customWidth="1"/>
    <col min="1288" max="1288" width="13.109375" style="11" customWidth="1"/>
    <col min="1289" max="1289" width="11.44140625" style="11" customWidth="1"/>
    <col min="1290" max="1290" width="65.109375" style="11" customWidth="1"/>
    <col min="1291" max="1291" width="9.6640625" style="11" customWidth="1"/>
    <col min="1292" max="1536" width="8.88671875" style="11"/>
    <col min="1537" max="1537" width="9.88671875" style="11" customWidth="1"/>
    <col min="1538" max="1538" width="26.5546875" style="11" customWidth="1"/>
    <col min="1539" max="1539" width="13.33203125" style="11" customWidth="1"/>
    <col min="1540" max="1540" width="12" style="11" customWidth="1"/>
    <col min="1541" max="1541" width="13.33203125" style="11" customWidth="1"/>
    <col min="1542" max="1542" width="12.5546875" style="11" customWidth="1"/>
    <col min="1543" max="1543" width="11.44140625" style="11" bestFit="1" customWidth="1"/>
    <col min="1544" max="1544" width="13.109375" style="11" customWidth="1"/>
    <col min="1545" max="1545" width="11.44140625" style="11" customWidth="1"/>
    <col min="1546" max="1546" width="65.109375" style="11" customWidth="1"/>
    <col min="1547" max="1547" width="9.6640625" style="11" customWidth="1"/>
    <col min="1548" max="1792" width="8.88671875" style="11"/>
    <col min="1793" max="1793" width="9.88671875" style="11" customWidth="1"/>
    <col min="1794" max="1794" width="26.5546875" style="11" customWidth="1"/>
    <col min="1795" max="1795" width="13.33203125" style="11" customWidth="1"/>
    <col min="1796" max="1796" width="12" style="11" customWidth="1"/>
    <col min="1797" max="1797" width="13.33203125" style="11" customWidth="1"/>
    <col min="1798" max="1798" width="12.5546875" style="11" customWidth="1"/>
    <col min="1799" max="1799" width="11.44140625" style="11" bestFit="1" customWidth="1"/>
    <col min="1800" max="1800" width="13.109375" style="11" customWidth="1"/>
    <col min="1801" max="1801" width="11.44140625" style="11" customWidth="1"/>
    <col min="1802" max="1802" width="65.109375" style="11" customWidth="1"/>
    <col min="1803" max="1803" width="9.6640625" style="11" customWidth="1"/>
    <col min="1804" max="2048" width="8.88671875" style="11"/>
    <col min="2049" max="2049" width="9.88671875" style="11" customWidth="1"/>
    <col min="2050" max="2050" width="26.5546875" style="11" customWidth="1"/>
    <col min="2051" max="2051" width="13.33203125" style="11" customWidth="1"/>
    <col min="2052" max="2052" width="12" style="11" customWidth="1"/>
    <col min="2053" max="2053" width="13.33203125" style="11" customWidth="1"/>
    <col min="2054" max="2054" width="12.5546875" style="11" customWidth="1"/>
    <col min="2055" max="2055" width="11.44140625" style="11" bestFit="1" customWidth="1"/>
    <col min="2056" max="2056" width="13.109375" style="11" customWidth="1"/>
    <col min="2057" max="2057" width="11.44140625" style="11" customWidth="1"/>
    <col min="2058" max="2058" width="65.109375" style="11" customWidth="1"/>
    <col min="2059" max="2059" width="9.6640625" style="11" customWidth="1"/>
    <col min="2060" max="2304" width="8.88671875" style="11"/>
    <col min="2305" max="2305" width="9.88671875" style="11" customWidth="1"/>
    <col min="2306" max="2306" width="26.5546875" style="11" customWidth="1"/>
    <col min="2307" max="2307" width="13.33203125" style="11" customWidth="1"/>
    <col min="2308" max="2308" width="12" style="11" customWidth="1"/>
    <col min="2309" max="2309" width="13.33203125" style="11" customWidth="1"/>
    <col min="2310" max="2310" width="12.5546875" style="11" customWidth="1"/>
    <col min="2311" max="2311" width="11.44140625" style="11" bestFit="1" customWidth="1"/>
    <col min="2312" max="2312" width="13.109375" style="11" customWidth="1"/>
    <col min="2313" max="2313" width="11.44140625" style="11" customWidth="1"/>
    <col min="2314" max="2314" width="65.109375" style="11" customWidth="1"/>
    <col min="2315" max="2315" width="9.6640625" style="11" customWidth="1"/>
    <col min="2316" max="2560" width="8.88671875" style="11"/>
    <col min="2561" max="2561" width="9.88671875" style="11" customWidth="1"/>
    <col min="2562" max="2562" width="26.5546875" style="11" customWidth="1"/>
    <col min="2563" max="2563" width="13.33203125" style="11" customWidth="1"/>
    <col min="2564" max="2564" width="12" style="11" customWidth="1"/>
    <col min="2565" max="2565" width="13.33203125" style="11" customWidth="1"/>
    <col min="2566" max="2566" width="12.5546875" style="11" customWidth="1"/>
    <col min="2567" max="2567" width="11.44140625" style="11" bestFit="1" customWidth="1"/>
    <col min="2568" max="2568" width="13.109375" style="11" customWidth="1"/>
    <col min="2569" max="2569" width="11.44140625" style="11" customWidth="1"/>
    <col min="2570" max="2570" width="65.109375" style="11" customWidth="1"/>
    <col min="2571" max="2571" width="9.6640625" style="11" customWidth="1"/>
    <col min="2572" max="2816" width="8.88671875" style="11"/>
    <col min="2817" max="2817" width="9.88671875" style="11" customWidth="1"/>
    <col min="2818" max="2818" width="26.5546875" style="11" customWidth="1"/>
    <col min="2819" max="2819" width="13.33203125" style="11" customWidth="1"/>
    <col min="2820" max="2820" width="12" style="11" customWidth="1"/>
    <col min="2821" max="2821" width="13.33203125" style="11" customWidth="1"/>
    <col min="2822" max="2822" width="12.5546875" style="11" customWidth="1"/>
    <col min="2823" max="2823" width="11.44140625" style="11" bestFit="1" customWidth="1"/>
    <col min="2824" max="2824" width="13.109375" style="11" customWidth="1"/>
    <col min="2825" max="2825" width="11.44140625" style="11" customWidth="1"/>
    <col min="2826" max="2826" width="65.109375" style="11" customWidth="1"/>
    <col min="2827" max="2827" width="9.6640625" style="11" customWidth="1"/>
    <col min="2828" max="3072" width="8.88671875" style="11"/>
    <col min="3073" max="3073" width="9.88671875" style="11" customWidth="1"/>
    <col min="3074" max="3074" width="26.5546875" style="11" customWidth="1"/>
    <col min="3075" max="3075" width="13.33203125" style="11" customWidth="1"/>
    <col min="3076" max="3076" width="12" style="11" customWidth="1"/>
    <col min="3077" max="3077" width="13.33203125" style="11" customWidth="1"/>
    <col min="3078" max="3078" width="12.5546875" style="11" customWidth="1"/>
    <col min="3079" max="3079" width="11.44140625" style="11" bestFit="1" customWidth="1"/>
    <col min="3080" max="3080" width="13.109375" style="11" customWidth="1"/>
    <col min="3081" max="3081" width="11.44140625" style="11" customWidth="1"/>
    <col min="3082" max="3082" width="65.109375" style="11" customWidth="1"/>
    <col min="3083" max="3083" width="9.6640625" style="11" customWidth="1"/>
    <col min="3084" max="3328" width="8.88671875" style="11"/>
    <col min="3329" max="3329" width="9.88671875" style="11" customWidth="1"/>
    <col min="3330" max="3330" width="26.5546875" style="11" customWidth="1"/>
    <col min="3331" max="3331" width="13.33203125" style="11" customWidth="1"/>
    <col min="3332" max="3332" width="12" style="11" customWidth="1"/>
    <col min="3333" max="3333" width="13.33203125" style="11" customWidth="1"/>
    <col min="3334" max="3334" width="12.5546875" style="11" customWidth="1"/>
    <col min="3335" max="3335" width="11.44140625" style="11" bestFit="1" customWidth="1"/>
    <col min="3336" max="3336" width="13.109375" style="11" customWidth="1"/>
    <col min="3337" max="3337" width="11.44140625" style="11" customWidth="1"/>
    <col min="3338" max="3338" width="65.109375" style="11" customWidth="1"/>
    <col min="3339" max="3339" width="9.6640625" style="11" customWidth="1"/>
    <col min="3340" max="3584" width="8.88671875" style="11"/>
    <col min="3585" max="3585" width="9.88671875" style="11" customWidth="1"/>
    <col min="3586" max="3586" width="26.5546875" style="11" customWidth="1"/>
    <col min="3587" max="3587" width="13.33203125" style="11" customWidth="1"/>
    <col min="3588" max="3588" width="12" style="11" customWidth="1"/>
    <col min="3589" max="3589" width="13.33203125" style="11" customWidth="1"/>
    <col min="3590" max="3590" width="12.5546875" style="11" customWidth="1"/>
    <col min="3591" max="3591" width="11.44140625" style="11" bestFit="1" customWidth="1"/>
    <col min="3592" max="3592" width="13.109375" style="11" customWidth="1"/>
    <col min="3593" max="3593" width="11.44140625" style="11" customWidth="1"/>
    <col min="3594" max="3594" width="65.109375" style="11" customWidth="1"/>
    <col min="3595" max="3595" width="9.6640625" style="11" customWidth="1"/>
    <col min="3596" max="3840" width="8.88671875" style="11"/>
    <col min="3841" max="3841" width="9.88671875" style="11" customWidth="1"/>
    <col min="3842" max="3842" width="26.5546875" style="11" customWidth="1"/>
    <col min="3843" max="3843" width="13.33203125" style="11" customWidth="1"/>
    <col min="3844" max="3844" width="12" style="11" customWidth="1"/>
    <col min="3845" max="3845" width="13.33203125" style="11" customWidth="1"/>
    <col min="3846" max="3846" width="12.5546875" style="11" customWidth="1"/>
    <col min="3847" max="3847" width="11.44140625" style="11" bestFit="1" customWidth="1"/>
    <col min="3848" max="3848" width="13.109375" style="11" customWidth="1"/>
    <col min="3849" max="3849" width="11.44140625" style="11" customWidth="1"/>
    <col min="3850" max="3850" width="65.109375" style="11" customWidth="1"/>
    <col min="3851" max="3851" width="9.6640625" style="11" customWidth="1"/>
    <col min="3852" max="4096" width="8.88671875" style="11"/>
    <col min="4097" max="4097" width="9.88671875" style="11" customWidth="1"/>
    <col min="4098" max="4098" width="26.5546875" style="11" customWidth="1"/>
    <col min="4099" max="4099" width="13.33203125" style="11" customWidth="1"/>
    <col min="4100" max="4100" width="12" style="11" customWidth="1"/>
    <col min="4101" max="4101" width="13.33203125" style="11" customWidth="1"/>
    <col min="4102" max="4102" width="12.5546875" style="11" customWidth="1"/>
    <col min="4103" max="4103" width="11.44140625" style="11" bestFit="1" customWidth="1"/>
    <col min="4104" max="4104" width="13.109375" style="11" customWidth="1"/>
    <col min="4105" max="4105" width="11.44140625" style="11" customWidth="1"/>
    <col min="4106" max="4106" width="65.109375" style="11" customWidth="1"/>
    <col min="4107" max="4107" width="9.6640625" style="11" customWidth="1"/>
    <col min="4108" max="4352" width="8.88671875" style="11"/>
    <col min="4353" max="4353" width="9.88671875" style="11" customWidth="1"/>
    <col min="4354" max="4354" width="26.5546875" style="11" customWidth="1"/>
    <col min="4355" max="4355" width="13.33203125" style="11" customWidth="1"/>
    <col min="4356" max="4356" width="12" style="11" customWidth="1"/>
    <col min="4357" max="4357" width="13.33203125" style="11" customWidth="1"/>
    <col min="4358" max="4358" width="12.5546875" style="11" customWidth="1"/>
    <col min="4359" max="4359" width="11.44140625" style="11" bestFit="1" customWidth="1"/>
    <col min="4360" max="4360" width="13.109375" style="11" customWidth="1"/>
    <col min="4361" max="4361" width="11.44140625" style="11" customWidth="1"/>
    <col min="4362" max="4362" width="65.109375" style="11" customWidth="1"/>
    <col min="4363" max="4363" width="9.6640625" style="11" customWidth="1"/>
    <col min="4364" max="4608" width="8.88671875" style="11"/>
    <col min="4609" max="4609" width="9.88671875" style="11" customWidth="1"/>
    <col min="4610" max="4610" width="26.5546875" style="11" customWidth="1"/>
    <col min="4611" max="4611" width="13.33203125" style="11" customWidth="1"/>
    <col min="4612" max="4612" width="12" style="11" customWidth="1"/>
    <col min="4613" max="4613" width="13.33203125" style="11" customWidth="1"/>
    <col min="4614" max="4614" width="12.5546875" style="11" customWidth="1"/>
    <col min="4615" max="4615" width="11.44140625" style="11" bestFit="1" customWidth="1"/>
    <col min="4616" max="4616" width="13.109375" style="11" customWidth="1"/>
    <col min="4617" max="4617" width="11.44140625" style="11" customWidth="1"/>
    <col min="4618" max="4618" width="65.109375" style="11" customWidth="1"/>
    <col min="4619" max="4619" width="9.6640625" style="11" customWidth="1"/>
    <col min="4620" max="4864" width="8.88671875" style="11"/>
    <col min="4865" max="4865" width="9.88671875" style="11" customWidth="1"/>
    <col min="4866" max="4866" width="26.5546875" style="11" customWidth="1"/>
    <col min="4867" max="4867" width="13.33203125" style="11" customWidth="1"/>
    <col min="4868" max="4868" width="12" style="11" customWidth="1"/>
    <col min="4869" max="4869" width="13.33203125" style="11" customWidth="1"/>
    <col min="4870" max="4870" width="12.5546875" style="11" customWidth="1"/>
    <col min="4871" max="4871" width="11.44140625" style="11" bestFit="1" customWidth="1"/>
    <col min="4872" max="4872" width="13.109375" style="11" customWidth="1"/>
    <col min="4873" max="4873" width="11.44140625" style="11" customWidth="1"/>
    <col min="4874" max="4874" width="65.109375" style="11" customWidth="1"/>
    <col min="4875" max="4875" width="9.6640625" style="11" customWidth="1"/>
    <col min="4876" max="5120" width="8.88671875" style="11"/>
    <col min="5121" max="5121" width="9.88671875" style="11" customWidth="1"/>
    <col min="5122" max="5122" width="26.5546875" style="11" customWidth="1"/>
    <col min="5123" max="5123" width="13.33203125" style="11" customWidth="1"/>
    <col min="5124" max="5124" width="12" style="11" customWidth="1"/>
    <col min="5125" max="5125" width="13.33203125" style="11" customWidth="1"/>
    <col min="5126" max="5126" width="12.5546875" style="11" customWidth="1"/>
    <col min="5127" max="5127" width="11.44140625" style="11" bestFit="1" customWidth="1"/>
    <col min="5128" max="5128" width="13.109375" style="11" customWidth="1"/>
    <col min="5129" max="5129" width="11.44140625" style="11" customWidth="1"/>
    <col min="5130" max="5130" width="65.109375" style="11" customWidth="1"/>
    <col min="5131" max="5131" width="9.6640625" style="11" customWidth="1"/>
    <col min="5132" max="5376" width="8.88671875" style="11"/>
    <col min="5377" max="5377" width="9.88671875" style="11" customWidth="1"/>
    <col min="5378" max="5378" width="26.5546875" style="11" customWidth="1"/>
    <col min="5379" max="5379" width="13.33203125" style="11" customWidth="1"/>
    <col min="5380" max="5380" width="12" style="11" customWidth="1"/>
    <col min="5381" max="5381" width="13.33203125" style="11" customWidth="1"/>
    <col min="5382" max="5382" width="12.5546875" style="11" customWidth="1"/>
    <col min="5383" max="5383" width="11.44140625" style="11" bestFit="1" customWidth="1"/>
    <col min="5384" max="5384" width="13.109375" style="11" customWidth="1"/>
    <col min="5385" max="5385" width="11.44140625" style="11" customWidth="1"/>
    <col min="5386" max="5386" width="65.109375" style="11" customWidth="1"/>
    <col min="5387" max="5387" width="9.6640625" style="11" customWidth="1"/>
    <col min="5388" max="5632" width="8.88671875" style="11"/>
    <col min="5633" max="5633" width="9.88671875" style="11" customWidth="1"/>
    <col min="5634" max="5634" width="26.5546875" style="11" customWidth="1"/>
    <col min="5635" max="5635" width="13.33203125" style="11" customWidth="1"/>
    <col min="5636" max="5636" width="12" style="11" customWidth="1"/>
    <col min="5637" max="5637" width="13.33203125" style="11" customWidth="1"/>
    <col min="5638" max="5638" width="12.5546875" style="11" customWidth="1"/>
    <col min="5639" max="5639" width="11.44140625" style="11" bestFit="1" customWidth="1"/>
    <col min="5640" max="5640" width="13.109375" style="11" customWidth="1"/>
    <col min="5641" max="5641" width="11.44140625" style="11" customWidth="1"/>
    <col min="5642" max="5642" width="65.109375" style="11" customWidth="1"/>
    <col min="5643" max="5643" width="9.6640625" style="11" customWidth="1"/>
    <col min="5644" max="5888" width="8.88671875" style="11"/>
    <col min="5889" max="5889" width="9.88671875" style="11" customWidth="1"/>
    <col min="5890" max="5890" width="26.5546875" style="11" customWidth="1"/>
    <col min="5891" max="5891" width="13.33203125" style="11" customWidth="1"/>
    <col min="5892" max="5892" width="12" style="11" customWidth="1"/>
    <col min="5893" max="5893" width="13.33203125" style="11" customWidth="1"/>
    <col min="5894" max="5894" width="12.5546875" style="11" customWidth="1"/>
    <col min="5895" max="5895" width="11.44140625" style="11" bestFit="1" customWidth="1"/>
    <col min="5896" max="5896" width="13.109375" style="11" customWidth="1"/>
    <col min="5897" max="5897" width="11.44140625" style="11" customWidth="1"/>
    <col min="5898" max="5898" width="65.109375" style="11" customWidth="1"/>
    <col min="5899" max="5899" width="9.6640625" style="11" customWidth="1"/>
    <col min="5900" max="6144" width="8.88671875" style="11"/>
    <col min="6145" max="6145" width="9.88671875" style="11" customWidth="1"/>
    <col min="6146" max="6146" width="26.5546875" style="11" customWidth="1"/>
    <col min="6147" max="6147" width="13.33203125" style="11" customWidth="1"/>
    <col min="6148" max="6148" width="12" style="11" customWidth="1"/>
    <col min="6149" max="6149" width="13.33203125" style="11" customWidth="1"/>
    <col min="6150" max="6150" width="12.5546875" style="11" customWidth="1"/>
    <col min="6151" max="6151" width="11.44140625" style="11" bestFit="1" customWidth="1"/>
    <col min="6152" max="6152" width="13.109375" style="11" customWidth="1"/>
    <col min="6153" max="6153" width="11.44140625" style="11" customWidth="1"/>
    <col min="6154" max="6154" width="65.109375" style="11" customWidth="1"/>
    <col min="6155" max="6155" width="9.6640625" style="11" customWidth="1"/>
    <col min="6156" max="6400" width="8.88671875" style="11"/>
    <col min="6401" max="6401" width="9.88671875" style="11" customWidth="1"/>
    <col min="6402" max="6402" width="26.5546875" style="11" customWidth="1"/>
    <col min="6403" max="6403" width="13.33203125" style="11" customWidth="1"/>
    <col min="6404" max="6404" width="12" style="11" customWidth="1"/>
    <col min="6405" max="6405" width="13.33203125" style="11" customWidth="1"/>
    <col min="6406" max="6406" width="12.5546875" style="11" customWidth="1"/>
    <col min="6407" max="6407" width="11.44140625" style="11" bestFit="1" customWidth="1"/>
    <col min="6408" max="6408" width="13.109375" style="11" customWidth="1"/>
    <col min="6409" max="6409" width="11.44140625" style="11" customWidth="1"/>
    <col min="6410" max="6410" width="65.109375" style="11" customWidth="1"/>
    <col min="6411" max="6411" width="9.6640625" style="11" customWidth="1"/>
    <col min="6412" max="6656" width="8.88671875" style="11"/>
    <col min="6657" max="6657" width="9.88671875" style="11" customWidth="1"/>
    <col min="6658" max="6658" width="26.5546875" style="11" customWidth="1"/>
    <col min="6659" max="6659" width="13.33203125" style="11" customWidth="1"/>
    <col min="6660" max="6660" width="12" style="11" customWidth="1"/>
    <col min="6661" max="6661" width="13.33203125" style="11" customWidth="1"/>
    <col min="6662" max="6662" width="12.5546875" style="11" customWidth="1"/>
    <col min="6663" max="6663" width="11.44140625" style="11" bestFit="1" customWidth="1"/>
    <col min="6664" max="6664" width="13.109375" style="11" customWidth="1"/>
    <col min="6665" max="6665" width="11.44140625" style="11" customWidth="1"/>
    <col min="6666" max="6666" width="65.109375" style="11" customWidth="1"/>
    <col min="6667" max="6667" width="9.6640625" style="11" customWidth="1"/>
    <col min="6668" max="6912" width="8.88671875" style="11"/>
    <col min="6913" max="6913" width="9.88671875" style="11" customWidth="1"/>
    <col min="6914" max="6914" width="26.5546875" style="11" customWidth="1"/>
    <col min="6915" max="6915" width="13.33203125" style="11" customWidth="1"/>
    <col min="6916" max="6916" width="12" style="11" customWidth="1"/>
    <col min="6917" max="6917" width="13.33203125" style="11" customWidth="1"/>
    <col min="6918" max="6918" width="12.5546875" style="11" customWidth="1"/>
    <col min="6919" max="6919" width="11.44140625" style="11" bestFit="1" customWidth="1"/>
    <col min="6920" max="6920" width="13.109375" style="11" customWidth="1"/>
    <col min="6921" max="6921" width="11.44140625" style="11" customWidth="1"/>
    <col min="6922" max="6922" width="65.109375" style="11" customWidth="1"/>
    <col min="6923" max="6923" width="9.6640625" style="11" customWidth="1"/>
    <col min="6924" max="7168" width="8.88671875" style="11"/>
    <col min="7169" max="7169" width="9.88671875" style="11" customWidth="1"/>
    <col min="7170" max="7170" width="26.5546875" style="11" customWidth="1"/>
    <col min="7171" max="7171" width="13.33203125" style="11" customWidth="1"/>
    <col min="7172" max="7172" width="12" style="11" customWidth="1"/>
    <col min="7173" max="7173" width="13.33203125" style="11" customWidth="1"/>
    <col min="7174" max="7174" width="12.5546875" style="11" customWidth="1"/>
    <col min="7175" max="7175" width="11.44140625" style="11" bestFit="1" customWidth="1"/>
    <col min="7176" max="7176" width="13.109375" style="11" customWidth="1"/>
    <col min="7177" max="7177" width="11.44140625" style="11" customWidth="1"/>
    <col min="7178" max="7178" width="65.109375" style="11" customWidth="1"/>
    <col min="7179" max="7179" width="9.6640625" style="11" customWidth="1"/>
    <col min="7180" max="7424" width="8.88671875" style="11"/>
    <col min="7425" max="7425" width="9.88671875" style="11" customWidth="1"/>
    <col min="7426" max="7426" width="26.5546875" style="11" customWidth="1"/>
    <col min="7427" max="7427" width="13.33203125" style="11" customWidth="1"/>
    <col min="7428" max="7428" width="12" style="11" customWidth="1"/>
    <col min="7429" max="7429" width="13.33203125" style="11" customWidth="1"/>
    <col min="7430" max="7430" width="12.5546875" style="11" customWidth="1"/>
    <col min="7431" max="7431" width="11.44140625" style="11" bestFit="1" customWidth="1"/>
    <col min="7432" max="7432" width="13.109375" style="11" customWidth="1"/>
    <col min="7433" max="7433" width="11.44140625" style="11" customWidth="1"/>
    <col min="7434" max="7434" width="65.109375" style="11" customWidth="1"/>
    <col min="7435" max="7435" width="9.6640625" style="11" customWidth="1"/>
    <col min="7436" max="7680" width="8.88671875" style="11"/>
    <col min="7681" max="7681" width="9.88671875" style="11" customWidth="1"/>
    <col min="7682" max="7682" width="26.5546875" style="11" customWidth="1"/>
    <col min="7683" max="7683" width="13.33203125" style="11" customWidth="1"/>
    <col min="7684" max="7684" width="12" style="11" customWidth="1"/>
    <col min="7685" max="7685" width="13.33203125" style="11" customWidth="1"/>
    <col min="7686" max="7686" width="12.5546875" style="11" customWidth="1"/>
    <col min="7687" max="7687" width="11.44140625" style="11" bestFit="1" customWidth="1"/>
    <col min="7688" max="7688" width="13.109375" style="11" customWidth="1"/>
    <col min="7689" max="7689" width="11.44140625" style="11" customWidth="1"/>
    <col min="7690" max="7690" width="65.109375" style="11" customWidth="1"/>
    <col min="7691" max="7691" width="9.6640625" style="11" customWidth="1"/>
    <col min="7692" max="7936" width="8.88671875" style="11"/>
    <col min="7937" max="7937" width="9.88671875" style="11" customWidth="1"/>
    <col min="7938" max="7938" width="26.5546875" style="11" customWidth="1"/>
    <col min="7939" max="7939" width="13.33203125" style="11" customWidth="1"/>
    <col min="7940" max="7940" width="12" style="11" customWidth="1"/>
    <col min="7941" max="7941" width="13.33203125" style="11" customWidth="1"/>
    <col min="7942" max="7942" width="12.5546875" style="11" customWidth="1"/>
    <col min="7943" max="7943" width="11.44140625" style="11" bestFit="1" customWidth="1"/>
    <col min="7944" max="7944" width="13.109375" style="11" customWidth="1"/>
    <col min="7945" max="7945" width="11.44140625" style="11" customWidth="1"/>
    <col min="7946" max="7946" width="65.109375" style="11" customWidth="1"/>
    <col min="7947" max="7947" width="9.6640625" style="11" customWidth="1"/>
    <col min="7948" max="8192" width="8.88671875" style="11"/>
    <col min="8193" max="8193" width="9.88671875" style="11" customWidth="1"/>
    <col min="8194" max="8194" width="26.5546875" style="11" customWidth="1"/>
    <col min="8195" max="8195" width="13.33203125" style="11" customWidth="1"/>
    <col min="8196" max="8196" width="12" style="11" customWidth="1"/>
    <col min="8197" max="8197" width="13.33203125" style="11" customWidth="1"/>
    <col min="8198" max="8198" width="12.5546875" style="11" customWidth="1"/>
    <col min="8199" max="8199" width="11.44140625" style="11" bestFit="1" customWidth="1"/>
    <col min="8200" max="8200" width="13.109375" style="11" customWidth="1"/>
    <col min="8201" max="8201" width="11.44140625" style="11" customWidth="1"/>
    <col min="8202" max="8202" width="65.109375" style="11" customWidth="1"/>
    <col min="8203" max="8203" width="9.6640625" style="11" customWidth="1"/>
    <col min="8204" max="8448" width="8.88671875" style="11"/>
    <col min="8449" max="8449" width="9.88671875" style="11" customWidth="1"/>
    <col min="8450" max="8450" width="26.5546875" style="11" customWidth="1"/>
    <col min="8451" max="8451" width="13.33203125" style="11" customWidth="1"/>
    <col min="8452" max="8452" width="12" style="11" customWidth="1"/>
    <col min="8453" max="8453" width="13.33203125" style="11" customWidth="1"/>
    <col min="8454" max="8454" width="12.5546875" style="11" customWidth="1"/>
    <col min="8455" max="8455" width="11.44140625" style="11" bestFit="1" customWidth="1"/>
    <col min="8456" max="8456" width="13.109375" style="11" customWidth="1"/>
    <col min="8457" max="8457" width="11.44140625" style="11" customWidth="1"/>
    <col min="8458" max="8458" width="65.109375" style="11" customWidth="1"/>
    <col min="8459" max="8459" width="9.6640625" style="11" customWidth="1"/>
    <col min="8460" max="8704" width="8.88671875" style="11"/>
    <col min="8705" max="8705" width="9.88671875" style="11" customWidth="1"/>
    <col min="8706" max="8706" width="26.5546875" style="11" customWidth="1"/>
    <col min="8707" max="8707" width="13.33203125" style="11" customWidth="1"/>
    <col min="8708" max="8708" width="12" style="11" customWidth="1"/>
    <col min="8709" max="8709" width="13.33203125" style="11" customWidth="1"/>
    <col min="8710" max="8710" width="12.5546875" style="11" customWidth="1"/>
    <col min="8711" max="8711" width="11.44140625" style="11" bestFit="1" customWidth="1"/>
    <col min="8712" max="8712" width="13.109375" style="11" customWidth="1"/>
    <col min="8713" max="8713" width="11.44140625" style="11" customWidth="1"/>
    <col min="8714" max="8714" width="65.109375" style="11" customWidth="1"/>
    <col min="8715" max="8715" width="9.6640625" style="11" customWidth="1"/>
    <col min="8716" max="8960" width="8.88671875" style="11"/>
    <col min="8961" max="8961" width="9.88671875" style="11" customWidth="1"/>
    <col min="8962" max="8962" width="26.5546875" style="11" customWidth="1"/>
    <col min="8963" max="8963" width="13.33203125" style="11" customWidth="1"/>
    <col min="8964" max="8964" width="12" style="11" customWidth="1"/>
    <col min="8965" max="8965" width="13.33203125" style="11" customWidth="1"/>
    <col min="8966" max="8966" width="12.5546875" style="11" customWidth="1"/>
    <col min="8967" max="8967" width="11.44140625" style="11" bestFit="1" customWidth="1"/>
    <col min="8968" max="8968" width="13.109375" style="11" customWidth="1"/>
    <col min="8969" max="8969" width="11.44140625" style="11" customWidth="1"/>
    <col min="8970" max="8970" width="65.109375" style="11" customWidth="1"/>
    <col min="8971" max="8971" width="9.6640625" style="11" customWidth="1"/>
    <col min="8972" max="9216" width="8.88671875" style="11"/>
    <col min="9217" max="9217" width="9.88671875" style="11" customWidth="1"/>
    <col min="9218" max="9218" width="26.5546875" style="11" customWidth="1"/>
    <col min="9219" max="9219" width="13.33203125" style="11" customWidth="1"/>
    <col min="9220" max="9220" width="12" style="11" customWidth="1"/>
    <col min="9221" max="9221" width="13.33203125" style="11" customWidth="1"/>
    <col min="9222" max="9222" width="12.5546875" style="11" customWidth="1"/>
    <col min="9223" max="9223" width="11.44140625" style="11" bestFit="1" customWidth="1"/>
    <col min="9224" max="9224" width="13.109375" style="11" customWidth="1"/>
    <col min="9225" max="9225" width="11.44140625" style="11" customWidth="1"/>
    <col min="9226" max="9226" width="65.109375" style="11" customWidth="1"/>
    <col min="9227" max="9227" width="9.6640625" style="11" customWidth="1"/>
    <col min="9228" max="9472" width="8.88671875" style="11"/>
    <col min="9473" max="9473" width="9.88671875" style="11" customWidth="1"/>
    <col min="9474" max="9474" width="26.5546875" style="11" customWidth="1"/>
    <col min="9475" max="9475" width="13.33203125" style="11" customWidth="1"/>
    <col min="9476" max="9476" width="12" style="11" customWidth="1"/>
    <col min="9477" max="9477" width="13.33203125" style="11" customWidth="1"/>
    <col min="9478" max="9478" width="12.5546875" style="11" customWidth="1"/>
    <col min="9479" max="9479" width="11.44140625" style="11" bestFit="1" customWidth="1"/>
    <col min="9480" max="9480" width="13.109375" style="11" customWidth="1"/>
    <col min="9481" max="9481" width="11.44140625" style="11" customWidth="1"/>
    <col min="9482" max="9482" width="65.109375" style="11" customWidth="1"/>
    <col min="9483" max="9483" width="9.6640625" style="11" customWidth="1"/>
    <col min="9484" max="9728" width="8.88671875" style="11"/>
    <col min="9729" max="9729" width="9.88671875" style="11" customWidth="1"/>
    <col min="9730" max="9730" width="26.5546875" style="11" customWidth="1"/>
    <col min="9731" max="9731" width="13.33203125" style="11" customWidth="1"/>
    <col min="9732" max="9732" width="12" style="11" customWidth="1"/>
    <col min="9733" max="9733" width="13.33203125" style="11" customWidth="1"/>
    <col min="9734" max="9734" width="12.5546875" style="11" customWidth="1"/>
    <col min="9735" max="9735" width="11.44140625" style="11" bestFit="1" customWidth="1"/>
    <col min="9736" max="9736" width="13.109375" style="11" customWidth="1"/>
    <col min="9737" max="9737" width="11.44140625" style="11" customWidth="1"/>
    <col min="9738" max="9738" width="65.109375" style="11" customWidth="1"/>
    <col min="9739" max="9739" width="9.6640625" style="11" customWidth="1"/>
    <col min="9740" max="9984" width="8.88671875" style="11"/>
    <col min="9985" max="9985" width="9.88671875" style="11" customWidth="1"/>
    <col min="9986" max="9986" width="26.5546875" style="11" customWidth="1"/>
    <col min="9987" max="9987" width="13.33203125" style="11" customWidth="1"/>
    <col min="9988" max="9988" width="12" style="11" customWidth="1"/>
    <col min="9989" max="9989" width="13.33203125" style="11" customWidth="1"/>
    <col min="9990" max="9990" width="12.5546875" style="11" customWidth="1"/>
    <col min="9991" max="9991" width="11.44140625" style="11" bestFit="1" customWidth="1"/>
    <col min="9992" max="9992" width="13.109375" style="11" customWidth="1"/>
    <col min="9993" max="9993" width="11.44140625" style="11" customWidth="1"/>
    <col min="9994" max="9994" width="65.109375" style="11" customWidth="1"/>
    <col min="9995" max="9995" width="9.6640625" style="11" customWidth="1"/>
    <col min="9996" max="10240" width="8.88671875" style="11"/>
    <col min="10241" max="10241" width="9.88671875" style="11" customWidth="1"/>
    <col min="10242" max="10242" width="26.5546875" style="11" customWidth="1"/>
    <col min="10243" max="10243" width="13.33203125" style="11" customWidth="1"/>
    <col min="10244" max="10244" width="12" style="11" customWidth="1"/>
    <col min="10245" max="10245" width="13.33203125" style="11" customWidth="1"/>
    <col min="10246" max="10246" width="12.5546875" style="11" customWidth="1"/>
    <col min="10247" max="10247" width="11.44140625" style="11" bestFit="1" customWidth="1"/>
    <col min="10248" max="10248" width="13.109375" style="11" customWidth="1"/>
    <col min="10249" max="10249" width="11.44140625" style="11" customWidth="1"/>
    <col min="10250" max="10250" width="65.109375" style="11" customWidth="1"/>
    <col min="10251" max="10251" width="9.6640625" style="11" customWidth="1"/>
    <col min="10252" max="10496" width="8.88671875" style="11"/>
    <col min="10497" max="10497" width="9.88671875" style="11" customWidth="1"/>
    <col min="10498" max="10498" width="26.5546875" style="11" customWidth="1"/>
    <col min="10499" max="10499" width="13.33203125" style="11" customWidth="1"/>
    <col min="10500" max="10500" width="12" style="11" customWidth="1"/>
    <col min="10501" max="10501" width="13.33203125" style="11" customWidth="1"/>
    <col min="10502" max="10502" width="12.5546875" style="11" customWidth="1"/>
    <col min="10503" max="10503" width="11.44140625" style="11" bestFit="1" customWidth="1"/>
    <col min="10504" max="10504" width="13.109375" style="11" customWidth="1"/>
    <col min="10505" max="10505" width="11.44140625" style="11" customWidth="1"/>
    <col min="10506" max="10506" width="65.109375" style="11" customWidth="1"/>
    <col min="10507" max="10507" width="9.6640625" style="11" customWidth="1"/>
    <col min="10508" max="10752" width="8.88671875" style="11"/>
    <col min="10753" max="10753" width="9.88671875" style="11" customWidth="1"/>
    <col min="10754" max="10754" width="26.5546875" style="11" customWidth="1"/>
    <col min="10755" max="10755" width="13.33203125" style="11" customWidth="1"/>
    <col min="10756" max="10756" width="12" style="11" customWidth="1"/>
    <col min="10757" max="10757" width="13.33203125" style="11" customWidth="1"/>
    <col min="10758" max="10758" width="12.5546875" style="11" customWidth="1"/>
    <col min="10759" max="10759" width="11.44140625" style="11" bestFit="1" customWidth="1"/>
    <col min="10760" max="10760" width="13.109375" style="11" customWidth="1"/>
    <col min="10761" max="10761" width="11.44140625" style="11" customWidth="1"/>
    <col min="10762" max="10762" width="65.109375" style="11" customWidth="1"/>
    <col min="10763" max="10763" width="9.6640625" style="11" customWidth="1"/>
    <col min="10764" max="11008" width="8.88671875" style="11"/>
    <col min="11009" max="11009" width="9.88671875" style="11" customWidth="1"/>
    <col min="11010" max="11010" width="26.5546875" style="11" customWidth="1"/>
    <col min="11011" max="11011" width="13.33203125" style="11" customWidth="1"/>
    <col min="11012" max="11012" width="12" style="11" customWidth="1"/>
    <col min="11013" max="11013" width="13.33203125" style="11" customWidth="1"/>
    <col min="11014" max="11014" width="12.5546875" style="11" customWidth="1"/>
    <col min="11015" max="11015" width="11.44140625" style="11" bestFit="1" customWidth="1"/>
    <col min="11016" max="11016" width="13.109375" style="11" customWidth="1"/>
    <col min="11017" max="11017" width="11.44140625" style="11" customWidth="1"/>
    <col min="11018" max="11018" width="65.109375" style="11" customWidth="1"/>
    <col min="11019" max="11019" width="9.6640625" style="11" customWidth="1"/>
    <col min="11020" max="11264" width="8.88671875" style="11"/>
    <col min="11265" max="11265" width="9.88671875" style="11" customWidth="1"/>
    <col min="11266" max="11266" width="26.5546875" style="11" customWidth="1"/>
    <col min="11267" max="11267" width="13.33203125" style="11" customWidth="1"/>
    <col min="11268" max="11268" width="12" style="11" customWidth="1"/>
    <col min="11269" max="11269" width="13.33203125" style="11" customWidth="1"/>
    <col min="11270" max="11270" width="12.5546875" style="11" customWidth="1"/>
    <col min="11271" max="11271" width="11.44140625" style="11" bestFit="1" customWidth="1"/>
    <col min="11272" max="11272" width="13.109375" style="11" customWidth="1"/>
    <col min="11273" max="11273" width="11.44140625" style="11" customWidth="1"/>
    <col min="11274" max="11274" width="65.109375" style="11" customWidth="1"/>
    <col min="11275" max="11275" width="9.6640625" style="11" customWidth="1"/>
    <col min="11276" max="11520" width="8.88671875" style="11"/>
    <col min="11521" max="11521" width="9.88671875" style="11" customWidth="1"/>
    <col min="11522" max="11522" width="26.5546875" style="11" customWidth="1"/>
    <col min="11523" max="11523" width="13.33203125" style="11" customWidth="1"/>
    <col min="11524" max="11524" width="12" style="11" customWidth="1"/>
    <col min="11525" max="11525" width="13.33203125" style="11" customWidth="1"/>
    <col min="11526" max="11526" width="12.5546875" style="11" customWidth="1"/>
    <col min="11527" max="11527" width="11.44140625" style="11" bestFit="1" customWidth="1"/>
    <col min="11528" max="11528" width="13.109375" style="11" customWidth="1"/>
    <col min="11529" max="11529" width="11.44140625" style="11" customWidth="1"/>
    <col min="11530" max="11530" width="65.109375" style="11" customWidth="1"/>
    <col min="11531" max="11531" width="9.6640625" style="11" customWidth="1"/>
    <col min="11532" max="11776" width="8.88671875" style="11"/>
    <col min="11777" max="11777" width="9.88671875" style="11" customWidth="1"/>
    <col min="11778" max="11778" width="26.5546875" style="11" customWidth="1"/>
    <col min="11779" max="11779" width="13.33203125" style="11" customWidth="1"/>
    <col min="11780" max="11780" width="12" style="11" customWidth="1"/>
    <col min="11781" max="11781" width="13.33203125" style="11" customWidth="1"/>
    <col min="11782" max="11782" width="12.5546875" style="11" customWidth="1"/>
    <col min="11783" max="11783" width="11.44140625" style="11" bestFit="1" customWidth="1"/>
    <col min="11784" max="11784" width="13.109375" style="11" customWidth="1"/>
    <col min="11785" max="11785" width="11.44140625" style="11" customWidth="1"/>
    <col min="11786" max="11786" width="65.109375" style="11" customWidth="1"/>
    <col min="11787" max="11787" width="9.6640625" style="11" customWidth="1"/>
    <col min="11788" max="12032" width="8.88671875" style="11"/>
    <col min="12033" max="12033" width="9.88671875" style="11" customWidth="1"/>
    <col min="12034" max="12034" width="26.5546875" style="11" customWidth="1"/>
    <col min="12035" max="12035" width="13.33203125" style="11" customWidth="1"/>
    <col min="12036" max="12036" width="12" style="11" customWidth="1"/>
    <col min="12037" max="12037" width="13.33203125" style="11" customWidth="1"/>
    <col min="12038" max="12038" width="12.5546875" style="11" customWidth="1"/>
    <col min="12039" max="12039" width="11.44140625" style="11" bestFit="1" customWidth="1"/>
    <col min="12040" max="12040" width="13.109375" style="11" customWidth="1"/>
    <col min="12041" max="12041" width="11.44140625" style="11" customWidth="1"/>
    <col min="12042" max="12042" width="65.109375" style="11" customWidth="1"/>
    <col min="12043" max="12043" width="9.6640625" style="11" customWidth="1"/>
    <col min="12044" max="12288" width="8.88671875" style="11"/>
    <col min="12289" max="12289" width="9.88671875" style="11" customWidth="1"/>
    <col min="12290" max="12290" width="26.5546875" style="11" customWidth="1"/>
    <col min="12291" max="12291" width="13.33203125" style="11" customWidth="1"/>
    <col min="12292" max="12292" width="12" style="11" customWidth="1"/>
    <col min="12293" max="12293" width="13.33203125" style="11" customWidth="1"/>
    <col min="12294" max="12294" width="12.5546875" style="11" customWidth="1"/>
    <col min="12295" max="12295" width="11.44140625" style="11" bestFit="1" customWidth="1"/>
    <col min="12296" max="12296" width="13.109375" style="11" customWidth="1"/>
    <col min="12297" max="12297" width="11.44140625" style="11" customWidth="1"/>
    <col min="12298" max="12298" width="65.109375" style="11" customWidth="1"/>
    <col min="12299" max="12299" width="9.6640625" style="11" customWidth="1"/>
    <col min="12300" max="12544" width="8.88671875" style="11"/>
    <col min="12545" max="12545" width="9.88671875" style="11" customWidth="1"/>
    <col min="12546" max="12546" width="26.5546875" style="11" customWidth="1"/>
    <col min="12547" max="12547" width="13.33203125" style="11" customWidth="1"/>
    <col min="12548" max="12548" width="12" style="11" customWidth="1"/>
    <col min="12549" max="12549" width="13.33203125" style="11" customWidth="1"/>
    <col min="12550" max="12550" width="12.5546875" style="11" customWidth="1"/>
    <col min="12551" max="12551" width="11.44140625" style="11" bestFit="1" customWidth="1"/>
    <col min="12552" max="12552" width="13.109375" style="11" customWidth="1"/>
    <col min="12553" max="12553" width="11.44140625" style="11" customWidth="1"/>
    <col min="12554" max="12554" width="65.109375" style="11" customWidth="1"/>
    <col min="12555" max="12555" width="9.6640625" style="11" customWidth="1"/>
    <col min="12556" max="12800" width="8.88671875" style="11"/>
    <col min="12801" max="12801" width="9.88671875" style="11" customWidth="1"/>
    <col min="12802" max="12802" width="26.5546875" style="11" customWidth="1"/>
    <col min="12803" max="12803" width="13.33203125" style="11" customWidth="1"/>
    <col min="12804" max="12804" width="12" style="11" customWidth="1"/>
    <col min="12805" max="12805" width="13.33203125" style="11" customWidth="1"/>
    <col min="12806" max="12806" width="12.5546875" style="11" customWidth="1"/>
    <col min="12807" max="12807" width="11.44140625" style="11" bestFit="1" customWidth="1"/>
    <col min="12808" max="12808" width="13.109375" style="11" customWidth="1"/>
    <col min="12809" max="12809" width="11.44140625" style="11" customWidth="1"/>
    <col min="12810" max="12810" width="65.109375" style="11" customWidth="1"/>
    <col min="12811" max="12811" width="9.6640625" style="11" customWidth="1"/>
    <col min="12812" max="13056" width="8.88671875" style="11"/>
    <col min="13057" max="13057" width="9.88671875" style="11" customWidth="1"/>
    <col min="13058" max="13058" width="26.5546875" style="11" customWidth="1"/>
    <col min="13059" max="13059" width="13.33203125" style="11" customWidth="1"/>
    <col min="13060" max="13060" width="12" style="11" customWidth="1"/>
    <col min="13061" max="13061" width="13.33203125" style="11" customWidth="1"/>
    <col min="13062" max="13062" width="12.5546875" style="11" customWidth="1"/>
    <col min="13063" max="13063" width="11.44140625" style="11" bestFit="1" customWidth="1"/>
    <col min="13064" max="13064" width="13.109375" style="11" customWidth="1"/>
    <col min="13065" max="13065" width="11.44140625" style="11" customWidth="1"/>
    <col min="13066" max="13066" width="65.109375" style="11" customWidth="1"/>
    <col min="13067" max="13067" width="9.6640625" style="11" customWidth="1"/>
    <col min="13068" max="13312" width="8.88671875" style="11"/>
    <col min="13313" max="13313" width="9.88671875" style="11" customWidth="1"/>
    <col min="13314" max="13314" width="26.5546875" style="11" customWidth="1"/>
    <col min="13315" max="13315" width="13.33203125" style="11" customWidth="1"/>
    <col min="13316" max="13316" width="12" style="11" customWidth="1"/>
    <col min="13317" max="13317" width="13.33203125" style="11" customWidth="1"/>
    <col min="13318" max="13318" width="12.5546875" style="11" customWidth="1"/>
    <col min="13319" max="13319" width="11.44140625" style="11" bestFit="1" customWidth="1"/>
    <col min="13320" max="13320" width="13.109375" style="11" customWidth="1"/>
    <col min="13321" max="13321" width="11.44140625" style="11" customWidth="1"/>
    <col min="13322" max="13322" width="65.109375" style="11" customWidth="1"/>
    <col min="13323" max="13323" width="9.6640625" style="11" customWidth="1"/>
    <col min="13324" max="13568" width="8.88671875" style="11"/>
    <col min="13569" max="13569" width="9.88671875" style="11" customWidth="1"/>
    <col min="13570" max="13570" width="26.5546875" style="11" customWidth="1"/>
    <col min="13571" max="13571" width="13.33203125" style="11" customWidth="1"/>
    <col min="13572" max="13572" width="12" style="11" customWidth="1"/>
    <col min="13573" max="13573" width="13.33203125" style="11" customWidth="1"/>
    <col min="13574" max="13574" width="12.5546875" style="11" customWidth="1"/>
    <col min="13575" max="13575" width="11.44140625" style="11" bestFit="1" customWidth="1"/>
    <col min="13576" max="13576" width="13.109375" style="11" customWidth="1"/>
    <col min="13577" max="13577" width="11.44140625" style="11" customWidth="1"/>
    <col min="13578" max="13578" width="65.109375" style="11" customWidth="1"/>
    <col min="13579" max="13579" width="9.6640625" style="11" customWidth="1"/>
    <col min="13580" max="13824" width="8.88671875" style="11"/>
    <col min="13825" max="13825" width="9.88671875" style="11" customWidth="1"/>
    <col min="13826" max="13826" width="26.5546875" style="11" customWidth="1"/>
    <col min="13827" max="13827" width="13.33203125" style="11" customWidth="1"/>
    <col min="13828" max="13828" width="12" style="11" customWidth="1"/>
    <col min="13829" max="13829" width="13.33203125" style="11" customWidth="1"/>
    <col min="13830" max="13830" width="12.5546875" style="11" customWidth="1"/>
    <col min="13831" max="13831" width="11.44140625" style="11" bestFit="1" customWidth="1"/>
    <col min="13832" max="13832" width="13.109375" style="11" customWidth="1"/>
    <col min="13833" max="13833" width="11.44140625" style="11" customWidth="1"/>
    <col min="13834" max="13834" width="65.109375" style="11" customWidth="1"/>
    <col min="13835" max="13835" width="9.6640625" style="11" customWidth="1"/>
    <col min="13836" max="14080" width="8.88671875" style="11"/>
    <col min="14081" max="14081" width="9.88671875" style="11" customWidth="1"/>
    <col min="14082" max="14082" width="26.5546875" style="11" customWidth="1"/>
    <col min="14083" max="14083" width="13.33203125" style="11" customWidth="1"/>
    <col min="14084" max="14084" width="12" style="11" customWidth="1"/>
    <col min="14085" max="14085" width="13.33203125" style="11" customWidth="1"/>
    <col min="14086" max="14086" width="12.5546875" style="11" customWidth="1"/>
    <col min="14087" max="14087" width="11.44140625" style="11" bestFit="1" customWidth="1"/>
    <col min="14088" max="14088" width="13.109375" style="11" customWidth="1"/>
    <col min="14089" max="14089" width="11.44140625" style="11" customWidth="1"/>
    <col min="14090" max="14090" width="65.109375" style="11" customWidth="1"/>
    <col min="14091" max="14091" width="9.6640625" style="11" customWidth="1"/>
    <col min="14092" max="14336" width="8.88671875" style="11"/>
    <col min="14337" max="14337" width="9.88671875" style="11" customWidth="1"/>
    <col min="14338" max="14338" width="26.5546875" style="11" customWidth="1"/>
    <col min="14339" max="14339" width="13.33203125" style="11" customWidth="1"/>
    <col min="14340" max="14340" width="12" style="11" customWidth="1"/>
    <col min="14341" max="14341" width="13.33203125" style="11" customWidth="1"/>
    <col min="14342" max="14342" width="12.5546875" style="11" customWidth="1"/>
    <col min="14343" max="14343" width="11.44140625" style="11" bestFit="1" customWidth="1"/>
    <col min="14344" max="14344" width="13.109375" style="11" customWidth="1"/>
    <col min="14345" max="14345" width="11.44140625" style="11" customWidth="1"/>
    <col min="14346" max="14346" width="65.109375" style="11" customWidth="1"/>
    <col min="14347" max="14347" width="9.6640625" style="11" customWidth="1"/>
    <col min="14348" max="14592" width="8.88671875" style="11"/>
    <col min="14593" max="14593" width="9.88671875" style="11" customWidth="1"/>
    <col min="14594" max="14594" width="26.5546875" style="11" customWidth="1"/>
    <col min="14595" max="14595" width="13.33203125" style="11" customWidth="1"/>
    <col min="14596" max="14596" width="12" style="11" customWidth="1"/>
    <col min="14597" max="14597" width="13.33203125" style="11" customWidth="1"/>
    <col min="14598" max="14598" width="12.5546875" style="11" customWidth="1"/>
    <col min="14599" max="14599" width="11.44140625" style="11" bestFit="1" customWidth="1"/>
    <col min="14600" max="14600" width="13.109375" style="11" customWidth="1"/>
    <col min="14601" max="14601" width="11.44140625" style="11" customWidth="1"/>
    <col min="14602" max="14602" width="65.109375" style="11" customWidth="1"/>
    <col min="14603" max="14603" width="9.6640625" style="11" customWidth="1"/>
    <col min="14604" max="14848" width="8.88671875" style="11"/>
    <col min="14849" max="14849" width="9.88671875" style="11" customWidth="1"/>
    <col min="14850" max="14850" width="26.5546875" style="11" customWidth="1"/>
    <col min="14851" max="14851" width="13.33203125" style="11" customWidth="1"/>
    <col min="14852" max="14852" width="12" style="11" customWidth="1"/>
    <col min="14853" max="14853" width="13.33203125" style="11" customWidth="1"/>
    <col min="14854" max="14854" width="12.5546875" style="11" customWidth="1"/>
    <col min="14855" max="14855" width="11.44140625" style="11" bestFit="1" customWidth="1"/>
    <col min="14856" max="14856" width="13.109375" style="11" customWidth="1"/>
    <col min="14857" max="14857" width="11.44140625" style="11" customWidth="1"/>
    <col min="14858" max="14858" width="65.109375" style="11" customWidth="1"/>
    <col min="14859" max="14859" width="9.6640625" style="11" customWidth="1"/>
    <col min="14860" max="15104" width="8.88671875" style="11"/>
    <col min="15105" max="15105" width="9.88671875" style="11" customWidth="1"/>
    <col min="15106" max="15106" width="26.5546875" style="11" customWidth="1"/>
    <col min="15107" max="15107" width="13.33203125" style="11" customWidth="1"/>
    <col min="15108" max="15108" width="12" style="11" customWidth="1"/>
    <col min="15109" max="15109" width="13.33203125" style="11" customWidth="1"/>
    <col min="15110" max="15110" width="12.5546875" style="11" customWidth="1"/>
    <col min="15111" max="15111" width="11.44140625" style="11" bestFit="1" customWidth="1"/>
    <col min="15112" max="15112" width="13.109375" style="11" customWidth="1"/>
    <col min="15113" max="15113" width="11.44140625" style="11" customWidth="1"/>
    <col min="15114" max="15114" width="65.109375" style="11" customWidth="1"/>
    <col min="15115" max="15115" width="9.6640625" style="11" customWidth="1"/>
    <col min="15116" max="15360" width="8.88671875" style="11"/>
    <col min="15361" max="15361" width="9.88671875" style="11" customWidth="1"/>
    <col min="15362" max="15362" width="26.5546875" style="11" customWidth="1"/>
    <col min="15363" max="15363" width="13.33203125" style="11" customWidth="1"/>
    <col min="15364" max="15364" width="12" style="11" customWidth="1"/>
    <col min="15365" max="15365" width="13.33203125" style="11" customWidth="1"/>
    <col min="15366" max="15366" width="12.5546875" style="11" customWidth="1"/>
    <col min="15367" max="15367" width="11.44140625" style="11" bestFit="1" customWidth="1"/>
    <col min="15368" max="15368" width="13.109375" style="11" customWidth="1"/>
    <col min="15369" max="15369" width="11.44140625" style="11" customWidth="1"/>
    <col min="15370" max="15370" width="65.109375" style="11" customWidth="1"/>
    <col min="15371" max="15371" width="9.6640625" style="11" customWidth="1"/>
    <col min="15372" max="15616" width="8.88671875" style="11"/>
    <col min="15617" max="15617" width="9.88671875" style="11" customWidth="1"/>
    <col min="15618" max="15618" width="26.5546875" style="11" customWidth="1"/>
    <col min="15619" max="15619" width="13.33203125" style="11" customWidth="1"/>
    <col min="15620" max="15620" width="12" style="11" customWidth="1"/>
    <col min="15621" max="15621" width="13.33203125" style="11" customWidth="1"/>
    <col min="15622" max="15622" width="12.5546875" style="11" customWidth="1"/>
    <col min="15623" max="15623" width="11.44140625" style="11" bestFit="1" customWidth="1"/>
    <col min="15624" max="15624" width="13.109375" style="11" customWidth="1"/>
    <col min="15625" max="15625" width="11.44140625" style="11" customWidth="1"/>
    <col min="15626" max="15626" width="65.109375" style="11" customWidth="1"/>
    <col min="15627" max="15627" width="9.6640625" style="11" customWidth="1"/>
    <col min="15628" max="15872" width="8.88671875" style="11"/>
    <col min="15873" max="15873" width="9.88671875" style="11" customWidth="1"/>
    <col min="15874" max="15874" width="26.5546875" style="11" customWidth="1"/>
    <col min="15875" max="15875" width="13.33203125" style="11" customWidth="1"/>
    <col min="15876" max="15876" width="12" style="11" customWidth="1"/>
    <col min="15877" max="15877" width="13.33203125" style="11" customWidth="1"/>
    <col min="15878" max="15878" width="12.5546875" style="11" customWidth="1"/>
    <col min="15879" max="15879" width="11.44140625" style="11" bestFit="1" customWidth="1"/>
    <col min="15880" max="15880" width="13.109375" style="11" customWidth="1"/>
    <col min="15881" max="15881" width="11.44140625" style="11" customWidth="1"/>
    <col min="15882" max="15882" width="65.109375" style="11" customWidth="1"/>
    <col min="15883" max="15883" width="9.6640625" style="11" customWidth="1"/>
    <col min="15884" max="16128" width="8.88671875" style="11"/>
    <col min="16129" max="16129" width="9.88671875" style="11" customWidth="1"/>
    <col min="16130" max="16130" width="26.5546875" style="11" customWidth="1"/>
    <col min="16131" max="16131" width="13.33203125" style="11" customWidth="1"/>
    <col min="16132" max="16132" width="12" style="11" customWidth="1"/>
    <col min="16133" max="16133" width="13.33203125" style="11" customWidth="1"/>
    <col min="16134" max="16134" width="12.5546875" style="11" customWidth="1"/>
    <col min="16135" max="16135" width="11.44140625" style="11" bestFit="1" customWidth="1"/>
    <col min="16136" max="16136" width="13.109375" style="11" customWidth="1"/>
    <col min="16137" max="16137" width="11.44140625" style="11" customWidth="1"/>
    <col min="16138" max="16138" width="65.109375" style="11" customWidth="1"/>
    <col min="16139" max="16139" width="9.6640625" style="11" customWidth="1"/>
    <col min="16140" max="16384" width="8.88671875" style="11"/>
  </cols>
  <sheetData>
    <row r="1" spans="1:10" ht="21" x14ac:dyDescent="0.4">
      <c r="A1" s="74" t="s">
        <v>196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s="12" customFormat="1" ht="50.4" customHeight="1" x14ac:dyDescent="0.3">
      <c r="A2" s="1" t="s">
        <v>0</v>
      </c>
      <c r="B2" s="2"/>
      <c r="C2" s="3" t="s">
        <v>1</v>
      </c>
      <c r="D2" s="4" t="s">
        <v>2</v>
      </c>
      <c r="E2" s="4" t="s">
        <v>3</v>
      </c>
      <c r="F2" s="4" t="s">
        <v>4</v>
      </c>
      <c r="G2" s="4" t="s">
        <v>220</v>
      </c>
      <c r="H2" s="87" t="s">
        <v>221</v>
      </c>
      <c r="I2" s="4" t="s">
        <v>222</v>
      </c>
      <c r="J2" s="5" t="s">
        <v>5</v>
      </c>
    </row>
    <row r="3" spans="1:10" s="12" customFormat="1" ht="21.9" customHeight="1" x14ac:dyDescent="0.3">
      <c r="A3" s="6"/>
      <c r="B3" s="17" t="s">
        <v>6</v>
      </c>
      <c r="C3" s="7"/>
      <c r="D3" s="8"/>
      <c r="E3" s="34">
        <f>+E4+E28</f>
        <v>747563.46</v>
      </c>
      <c r="F3" s="37"/>
      <c r="G3" s="37"/>
      <c r="H3" s="37"/>
      <c r="I3" s="37"/>
      <c r="J3" s="9"/>
    </row>
    <row r="4" spans="1:10" s="13" customFormat="1" ht="17.399999999999999" x14ac:dyDescent="0.3">
      <c r="A4" s="53" t="s">
        <v>7</v>
      </c>
      <c r="B4" s="53" t="s">
        <v>8</v>
      </c>
      <c r="C4" s="53"/>
      <c r="D4" s="53"/>
      <c r="E4" s="54">
        <f>+E5+E11</f>
        <v>631372.26</v>
      </c>
      <c r="F4" s="8"/>
      <c r="G4" s="67"/>
      <c r="H4" s="67"/>
      <c r="I4" s="8"/>
      <c r="J4" s="10"/>
    </row>
    <row r="5" spans="1:10" s="13" customFormat="1" ht="15.6" x14ac:dyDescent="0.3">
      <c r="A5" s="18" t="s">
        <v>9</v>
      </c>
      <c r="B5" s="18" t="s">
        <v>26</v>
      </c>
      <c r="C5" s="18"/>
      <c r="D5" s="33"/>
      <c r="E5" s="33">
        <f>+E6</f>
        <v>20111</v>
      </c>
      <c r="F5" s="8"/>
      <c r="G5" s="67"/>
      <c r="H5" s="67" t="s">
        <v>238</v>
      </c>
      <c r="I5" s="8"/>
      <c r="J5" s="10"/>
    </row>
    <row r="6" spans="1:10" x14ac:dyDescent="0.25">
      <c r="A6" s="19" t="s">
        <v>10</v>
      </c>
      <c r="B6" s="20" t="s">
        <v>27</v>
      </c>
      <c r="C6" s="25" t="s">
        <v>11</v>
      </c>
      <c r="D6" s="26">
        <f>SUM(D7:D10)</f>
        <v>218595</v>
      </c>
      <c r="E6" s="26">
        <f>SUM(E7:E10)</f>
        <v>20111</v>
      </c>
      <c r="F6" s="22"/>
      <c r="G6" s="68"/>
      <c r="H6" s="80"/>
      <c r="I6" s="22"/>
      <c r="J6" s="21"/>
    </row>
    <row r="7" spans="1:10" x14ac:dyDescent="0.25">
      <c r="A7" s="23"/>
      <c r="B7" s="46" t="s">
        <v>20</v>
      </c>
      <c r="C7" s="58"/>
      <c r="D7" s="47">
        <v>153166</v>
      </c>
      <c r="E7" s="47">
        <v>12332</v>
      </c>
      <c r="F7" s="22"/>
      <c r="G7" s="68"/>
      <c r="H7" s="80"/>
      <c r="I7" s="22"/>
      <c r="J7" s="58" t="s">
        <v>28</v>
      </c>
    </row>
    <row r="8" spans="1:10" x14ac:dyDescent="0.25">
      <c r="A8" s="23"/>
      <c r="B8" s="46" t="s">
        <v>21</v>
      </c>
      <c r="C8" s="58"/>
      <c r="D8" s="47">
        <v>28977</v>
      </c>
      <c r="E8" s="47">
        <v>2331</v>
      </c>
      <c r="F8" s="22"/>
      <c r="G8" s="68"/>
      <c r="H8" s="80"/>
      <c r="I8" s="22"/>
      <c r="J8" s="58" t="s">
        <v>28</v>
      </c>
    </row>
    <row r="9" spans="1:10" x14ac:dyDescent="0.25">
      <c r="A9" s="23"/>
      <c r="B9" s="46" t="s">
        <v>30</v>
      </c>
      <c r="C9" s="58"/>
      <c r="D9" s="47">
        <v>23452</v>
      </c>
      <c r="E9" s="47">
        <v>4803</v>
      </c>
      <c r="F9" s="22"/>
      <c r="G9" s="68"/>
      <c r="H9" s="80"/>
      <c r="I9" s="22"/>
      <c r="J9" s="58" t="s">
        <v>28</v>
      </c>
    </row>
    <row r="10" spans="1:10" x14ac:dyDescent="0.25">
      <c r="A10" s="19"/>
      <c r="B10" s="46" t="s">
        <v>29</v>
      </c>
      <c r="C10" s="58"/>
      <c r="D10" s="47">
        <v>13000</v>
      </c>
      <c r="E10" s="47">
        <v>645</v>
      </c>
      <c r="F10" s="22"/>
      <c r="G10" s="68"/>
      <c r="H10" s="80"/>
      <c r="I10" s="22"/>
      <c r="J10" s="58" t="s">
        <v>28</v>
      </c>
    </row>
    <row r="11" spans="1:10" ht="15.6" x14ac:dyDescent="0.3">
      <c r="A11" s="30" t="s">
        <v>12</v>
      </c>
      <c r="B11" s="27" t="s">
        <v>31</v>
      </c>
      <c r="C11" s="42" t="s">
        <v>11</v>
      </c>
      <c r="D11" s="28">
        <f>+D13+D14</f>
        <v>6177532</v>
      </c>
      <c r="E11" s="28">
        <f>+E12+E15</f>
        <v>611261.26</v>
      </c>
      <c r="F11" s="22"/>
      <c r="G11" s="68"/>
      <c r="H11" s="80"/>
      <c r="I11" s="22"/>
      <c r="J11" s="21"/>
    </row>
    <row r="12" spans="1:10" x14ac:dyDescent="0.25">
      <c r="A12" s="19" t="s">
        <v>59</v>
      </c>
      <c r="B12" s="20" t="s">
        <v>60</v>
      </c>
      <c r="C12" s="25"/>
      <c r="D12" s="26">
        <f>+D13+D14</f>
        <v>6177532</v>
      </c>
      <c r="E12" s="26">
        <f>+E13+E14</f>
        <v>391746</v>
      </c>
      <c r="F12" s="22"/>
      <c r="G12" s="68"/>
      <c r="H12" s="88" t="s">
        <v>238</v>
      </c>
      <c r="I12" s="22"/>
      <c r="J12" s="21"/>
    </row>
    <row r="13" spans="1:10" ht="26.4" x14ac:dyDescent="0.25">
      <c r="A13" s="11"/>
      <c r="B13" s="46" t="s">
        <v>13</v>
      </c>
      <c r="C13" s="58"/>
      <c r="D13" s="47">
        <v>4985032</v>
      </c>
      <c r="E13" s="47">
        <f>5434610-D13</f>
        <v>449578</v>
      </c>
      <c r="F13" s="22"/>
      <c r="G13" s="68"/>
      <c r="H13" s="88"/>
      <c r="I13" s="22"/>
      <c r="J13" s="62" t="s">
        <v>92</v>
      </c>
    </row>
    <row r="14" spans="1:10" x14ac:dyDescent="0.25">
      <c r="A14" s="19"/>
      <c r="B14" s="46" t="s">
        <v>14</v>
      </c>
      <c r="C14" s="58"/>
      <c r="D14" s="47">
        <v>1192500</v>
      </c>
      <c r="E14" s="47">
        <f>1134668-D14</f>
        <v>-57832</v>
      </c>
      <c r="F14" s="22"/>
      <c r="G14" s="68"/>
      <c r="H14" s="88"/>
      <c r="I14" s="22"/>
      <c r="J14" s="58"/>
    </row>
    <row r="15" spans="1:10" x14ac:dyDescent="0.25">
      <c r="A15" s="19" t="s">
        <v>61</v>
      </c>
      <c r="B15" s="20" t="s">
        <v>62</v>
      </c>
      <c r="C15" s="25"/>
      <c r="D15" s="26">
        <f>+D16</f>
        <v>91150</v>
      </c>
      <c r="E15" s="26">
        <f>+E16</f>
        <v>219515.26000000004</v>
      </c>
      <c r="F15" s="22"/>
      <c r="G15" s="68"/>
      <c r="H15" s="88" t="s">
        <v>238</v>
      </c>
      <c r="I15" s="22"/>
      <c r="J15" s="58"/>
    </row>
    <row r="16" spans="1:10" x14ac:dyDescent="0.25">
      <c r="A16" s="19"/>
      <c r="B16" s="46" t="s">
        <v>63</v>
      </c>
      <c r="C16" s="58"/>
      <c r="D16" s="47">
        <v>91150</v>
      </c>
      <c r="E16" s="47">
        <f>SUM(E17:E26)</f>
        <v>219515.26000000004</v>
      </c>
      <c r="F16" s="22"/>
      <c r="G16" s="68"/>
      <c r="H16" s="80"/>
      <c r="I16" s="22"/>
      <c r="J16" s="58"/>
    </row>
    <row r="17" spans="1:10" x14ac:dyDescent="0.25">
      <c r="A17" s="49" t="s">
        <v>70</v>
      </c>
      <c r="B17" s="46" t="s">
        <v>68</v>
      </c>
      <c r="C17" s="58"/>
      <c r="D17" s="47">
        <v>0</v>
      </c>
      <c r="E17" s="47">
        <v>69041</v>
      </c>
      <c r="F17" s="22"/>
      <c r="G17" s="68"/>
      <c r="H17" s="80"/>
      <c r="I17" s="22"/>
      <c r="J17" s="58" t="s">
        <v>163</v>
      </c>
    </row>
    <row r="18" spans="1:10" x14ac:dyDescent="0.25">
      <c r="A18" s="49" t="s">
        <v>72</v>
      </c>
      <c r="B18" s="46" t="s">
        <v>73</v>
      </c>
      <c r="C18" s="58"/>
      <c r="D18" s="47">
        <v>0</v>
      </c>
      <c r="E18" s="47">
        <v>75686</v>
      </c>
      <c r="F18" s="22"/>
      <c r="G18" s="68"/>
      <c r="H18" s="80"/>
      <c r="I18" s="22"/>
      <c r="J18" s="58" t="s">
        <v>164</v>
      </c>
    </row>
    <row r="19" spans="1:10" ht="26.4" x14ac:dyDescent="0.25">
      <c r="A19" s="49" t="s">
        <v>74</v>
      </c>
      <c r="B19" s="46" t="s">
        <v>75</v>
      </c>
      <c r="C19" s="58"/>
      <c r="D19" s="47">
        <v>0</v>
      </c>
      <c r="E19" s="47">
        <f>45705.33+9794</f>
        <v>55499.33</v>
      </c>
      <c r="F19" s="22"/>
      <c r="G19" s="68"/>
      <c r="H19" s="80"/>
      <c r="I19" s="22"/>
      <c r="J19" s="62" t="s">
        <v>165</v>
      </c>
    </row>
    <row r="20" spans="1:10" x14ac:dyDescent="0.25">
      <c r="A20" s="49" t="s">
        <v>77</v>
      </c>
      <c r="B20" s="46" t="s">
        <v>78</v>
      </c>
      <c r="C20" s="58"/>
      <c r="D20" s="47">
        <v>0</v>
      </c>
      <c r="E20" s="47">
        <f>600+2000+800+400+600</f>
        <v>4400</v>
      </c>
      <c r="F20" s="22"/>
      <c r="G20" s="68"/>
      <c r="H20" s="80"/>
      <c r="I20" s="22"/>
      <c r="J20" s="58" t="s">
        <v>206</v>
      </c>
    </row>
    <row r="21" spans="1:10" x14ac:dyDescent="0.25">
      <c r="A21" s="49" t="s">
        <v>79</v>
      </c>
      <c r="B21" s="46" t="s">
        <v>80</v>
      </c>
      <c r="C21" s="58"/>
      <c r="D21" s="47">
        <v>0</v>
      </c>
      <c r="E21" s="47">
        <v>816</v>
      </c>
      <c r="F21" s="22"/>
      <c r="G21" s="68"/>
      <c r="H21" s="80"/>
      <c r="I21" s="22"/>
      <c r="J21" s="58" t="s">
        <v>207</v>
      </c>
    </row>
    <row r="22" spans="1:10" ht="26.4" x14ac:dyDescent="0.25">
      <c r="A22" s="23" t="s">
        <v>81</v>
      </c>
      <c r="B22" s="46" t="s">
        <v>82</v>
      </c>
      <c r="C22" s="58"/>
      <c r="D22" s="47">
        <v>31800</v>
      </c>
      <c r="E22" s="47">
        <v>8300</v>
      </c>
      <c r="F22" s="22"/>
      <c r="G22" s="68"/>
      <c r="H22" s="80"/>
      <c r="I22" s="22"/>
      <c r="J22" s="62" t="s">
        <v>83</v>
      </c>
    </row>
    <row r="23" spans="1:10" x14ac:dyDescent="0.25">
      <c r="A23" s="23" t="s">
        <v>108</v>
      </c>
      <c r="B23" s="44" t="s">
        <v>109</v>
      </c>
      <c r="C23" s="59"/>
      <c r="D23" s="45">
        <v>0</v>
      </c>
      <c r="E23" s="47">
        <v>5003.95</v>
      </c>
      <c r="F23" s="22"/>
      <c r="G23" s="68"/>
      <c r="H23" s="80"/>
      <c r="I23" s="22"/>
      <c r="J23" s="58" t="s">
        <v>208</v>
      </c>
    </row>
    <row r="24" spans="1:10" x14ac:dyDescent="0.25">
      <c r="A24" s="23" t="s">
        <v>113</v>
      </c>
      <c r="B24" s="44" t="s">
        <v>115</v>
      </c>
      <c r="C24" s="59"/>
      <c r="D24" s="45">
        <v>0</v>
      </c>
      <c r="E24" s="47">
        <v>59.26</v>
      </c>
      <c r="F24" s="22"/>
      <c r="G24" s="68"/>
      <c r="H24" s="80"/>
      <c r="I24" s="22"/>
      <c r="J24" s="58" t="s">
        <v>209</v>
      </c>
    </row>
    <row r="25" spans="1:10" x14ac:dyDescent="0.25">
      <c r="A25" s="23" t="s">
        <v>114</v>
      </c>
      <c r="B25" s="44" t="s">
        <v>115</v>
      </c>
      <c r="C25" s="59"/>
      <c r="D25" s="45"/>
      <c r="E25" s="47">
        <v>427.93</v>
      </c>
      <c r="F25" s="22"/>
      <c r="G25" s="68"/>
      <c r="H25" s="80"/>
      <c r="I25" s="22"/>
      <c r="J25" s="58" t="s">
        <v>210</v>
      </c>
    </row>
    <row r="26" spans="1:10" x14ac:dyDescent="0.25">
      <c r="A26" s="23"/>
      <c r="B26" s="44" t="s">
        <v>116</v>
      </c>
      <c r="C26" s="59"/>
      <c r="D26" s="45"/>
      <c r="E26" s="47">
        <v>281.79000000000002</v>
      </c>
      <c r="F26" s="22"/>
      <c r="G26" s="68"/>
      <c r="H26" s="80"/>
      <c r="I26" s="22"/>
      <c r="J26" s="58" t="s">
        <v>210</v>
      </c>
    </row>
    <row r="27" spans="1:10" x14ac:dyDescent="0.25">
      <c r="A27" s="19"/>
      <c r="B27" s="44"/>
      <c r="C27" s="21"/>
      <c r="D27" s="22"/>
      <c r="E27" s="22"/>
      <c r="F27" s="22"/>
      <c r="G27" s="68"/>
      <c r="H27" s="80"/>
      <c r="I27" s="22"/>
      <c r="J27" s="21"/>
    </row>
    <row r="28" spans="1:10" ht="18" x14ac:dyDescent="0.35">
      <c r="A28" s="52" t="s">
        <v>22</v>
      </c>
      <c r="B28" s="29" t="s">
        <v>93</v>
      </c>
      <c r="C28" s="36" t="s">
        <v>11</v>
      </c>
      <c r="D28" s="38"/>
      <c r="E28" s="35">
        <f>+F120</f>
        <v>116191.20000000001</v>
      </c>
      <c r="F28" s="22"/>
      <c r="G28" s="68"/>
      <c r="H28" s="88" t="s">
        <v>238</v>
      </c>
      <c r="I28" s="22"/>
      <c r="J28" s="21"/>
    </row>
    <row r="29" spans="1:10" x14ac:dyDescent="0.25">
      <c r="A29" s="19"/>
      <c r="B29" s="24"/>
      <c r="C29" s="21"/>
      <c r="D29" s="22"/>
      <c r="E29" s="22"/>
      <c r="F29" s="22"/>
      <c r="G29" s="68"/>
      <c r="H29" s="88"/>
      <c r="I29" s="22"/>
      <c r="J29" s="21"/>
    </row>
    <row r="30" spans="1:10" ht="17.399999999999999" x14ac:dyDescent="0.3">
      <c r="A30" s="19"/>
      <c r="B30" s="29" t="s">
        <v>205</v>
      </c>
      <c r="C30" s="21"/>
      <c r="D30" s="22"/>
      <c r="E30" s="22"/>
      <c r="F30" s="35">
        <f>+F31+F108+F113</f>
        <v>836056.46</v>
      </c>
      <c r="G30" s="69"/>
      <c r="H30" s="81"/>
      <c r="I30" s="35"/>
      <c r="J30" s="21"/>
    </row>
    <row r="31" spans="1:10" ht="18" x14ac:dyDescent="0.35">
      <c r="A31" s="52" t="s">
        <v>38</v>
      </c>
      <c r="B31" s="29" t="s">
        <v>23</v>
      </c>
      <c r="C31" s="55"/>
      <c r="D31" s="38"/>
      <c r="E31" s="38"/>
      <c r="F31" s="35">
        <f>+F32+F48+F58+F63+F71+F78+F85+F86+F87+F88+F89+F90+F91+F92+F93+F94+F95+F96+F97+F98+F99+F100+F101+F102+F103+F120</f>
        <v>946231.46</v>
      </c>
      <c r="G31" s="69"/>
      <c r="H31" s="81"/>
      <c r="I31" s="35"/>
      <c r="J31" s="21"/>
    </row>
    <row r="32" spans="1:10" ht="15.6" x14ac:dyDescent="0.3">
      <c r="A32" s="56" t="s">
        <v>94</v>
      </c>
      <c r="B32" s="30" t="s">
        <v>32</v>
      </c>
      <c r="C32" s="42" t="s">
        <v>11</v>
      </c>
      <c r="D32" s="43"/>
      <c r="E32" s="43"/>
      <c r="F32" s="28">
        <f>SUM(F33:F47)</f>
        <v>44753</v>
      </c>
      <c r="G32" s="70"/>
      <c r="H32" s="82" t="s">
        <v>238</v>
      </c>
      <c r="I32" s="28"/>
      <c r="J32" s="22"/>
    </row>
    <row r="33" spans="1:10" x14ac:dyDescent="0.25">
      <c r="A33" s="19"/>
      <c r="B33" s="46" t="s">
        <v>20</v>
      </c>
      <c r="C33" s="58"/>
      <c r="D33" s="47"/>
      <c r="E33" s="47"/>
      <c r="F33" s="47">
        <v>5306</v>
      </c>
      <c r="G33" s="71"/>
      <c r="H33" s="83"/>
      <c r="I33" s="47"/>
      <c r="J33" s="58" t="s">
        <v>166</v>
      </c>
    </row>
    <row r="34" spans="1:10" x14ac:dyDescent="0.25">
      <c r="A34" s="19"/>
      <c r="B34" s="46" t="s">
        <v>17</v>
      </c>
      <c r="C34" s="58"/>
      <c r="D34" s="47"/>
      <c r="E34" s="47"/>
      <c r="F34" s="47">
        <v>2810</v>
      </c>
      <c r="G34" s="71"/>
      <c r="H34" s="83"/>
      <c r="I34" s="47"/>
      <c r="J34" s="58" t="s">
        <v>167</v>
      </c>
    </row>
    <row r="35" spans="1:10" x14ac:dyDescent="0.25">
      <c r="A35" s="19"/>
      <c r="B35" s="46" t="s">
        <v>33</v>
      </c>
      <c r="C35" s="58"/>
      <c r="D35" s="47"/>
      <c r="E35" s="47"/>
      <c r="F35" s="47">
        <v>1012</v>
      </c>
      <c r="G35" s="71"/>
      <c r="H35" s="83"/>
      <c r="I35" s="47"/>
      <c r="J35" s="58" t="s">
        <v>167</v>
      </c>
    </row>
    <row r="36" spans="1:10" x14ac:dyDescent="0.25">
      <c r="A36" s="19"/>
      <c r="B36" s="46" t="s">
        <v>15</v>
      </c>
      <c r="C36" s="58"/>
      <c r="D36" s="47"/>
      <c r="E36" s="47"/>
      <c r="F36" s="47">
        <v>2248</v>
      </c>
      <c r="G36" s="71"/>
      <c r="H36" s="83"/>
      <c r="I36" s="47"/>
      <c r="J36" s="58" t="s">
        <v>167</v>
      </c>
    </row>
    <row r="37" spans="1:10" x14ac:dyDescent="0.25">
      <c r="A37" s="19"/>
      <c r="B37" s="46" t="s">
        <v>34</v>
      </c>
      <c r="C37" s="58"/>
      <c r="D37" s="47"/>
      <c r="E37" s="47"/>
      <c r="F37" s="47">
        <v>2144</v>
      </c>
      <c r="G37" s="71"/>
      <c r="H37" s="83"/>
      <c r="I37" s="47"/>
      <c r="J37" s="58" t="s">
        <v>167</v>
      </c>
    </row>
    <row r="38" spans="1:10" x14ac:dyDescent="0.25">
      <c r="A38" s="19"/>
      <c r="B38" s="46" t="s">
        <v>35</v>
      </c>
      <c r="C38" s="58"/>
      <c r="D38" s="47"/>
      <c r="E38" s="47"/>
      <c r="F38" s="47">
        <v>562</v>
      </c>
      <c r="G38" s="71"/>
      <c r="H38" s="83"/>
      <c r="I38" s="47"/>
      <c r="J38" s="58" t="s">
        <v>167</v>
      </c>
    </row>
    <row r="39" spans="1:10" x14ac:dyDescent="0.25">
      <c r="A39" s="19"/>
      <c r="B39" s="46" t="s">
        <v>36</v>
      </c>
      <c r="C39" s="58"/>
      <c r="D39" s="47"/>
      <c r="E39" s="47"/>
      <c r="F39" s="47">
        <v>3091</v>
      </c>
      <c r="G39" s="71"/>
      <c r="H39" s="83"/>
      <c r="I39" s="47"/>
      <c r="J39" s="58" t="s">
        <v>167</v>
      </c>
    </row>
    <row r="40" spans="1:10" x14ac:dyDescent="0.25">
      <c r="A40" s="19"/>
      <c r="B40" s="46" t="s">
        <v>18</v>
      </c>
      <c r="C40" s="58"/>
      <c r="D40" s="47"/>
      <c r="E40" s="47"/>
      <c r="F40" s="47">
        <v>9553</v>
      </c>
      <c r="G40" s="71"/>
      <c r="H40" s="83"/>
      <c r="I40" s="47"/>
      <c r="J40" s="58" t="s">
        <v>167</v>
      </c>
    </row>
    <row r="41" spans="1:10" x14ac:dyDescent="0.25">
      <c r="A41" s="19"/>
      <c r="B41" s="46" t="s">
        <v>16</v>
      </c>
      <c r="C41" s="58"/>
      <c r="D41" s="47"/>
      <c r="E41" s="47"/>
      <c r="F41" s="47">
        <v>5178</v>
      </c>
      <c r="G41" s="71"/>
      <c r="H41" s="83"/>
      <c r="I41" s="47"/>
      <c r="J41" s="58" t="s">
        <v>167</v>
      </c>
    </row>
    <row r="42" spans="1:10" x14ac:dyDescent="0.25">
      <c r="A42" s="19"/>
      <c r="B42" s="46" t="s">
        <v>24</v>
      </c>
      <c r="C42" s="58"/>
      <c r="D42" s="47"/>
      <c r="E42" s="47"/>
      <c r="F42" s="47">
        <v>642</v>
      </c>
      <c r="G42" s="71"/>
      <c r="H42" s="83"/>
      <c r="I42" s="47"/>
      <c r="J42" s="58" t="s">
        <v>167</v>
      </c>
    </row>
    <row r="43" spans="1:10" x14ac:dyDescent="0.25">
      <c r="A43" s="19"/>
      <c r="B43" s="46" t="s">
        <v>11</v>
      </c>
      <c r="C43" s="58"/>
      <c r="D43" s="47"/>
      <c r="E43" s="47"/>
      <c r="F43" s="47">
        <v>482</v>
      </c>
      <c r="G43" s="71"/>
      <c r="H43" s="83"/>
      <c r="I43" s="47"/>
      <c r="J43" s="58" t="s">
        <v>167</v>
      </c>
    </row>
    <row r="44" spans="1:10" x14ac:dyDescent="0.25">
      <c r="A44" s="19"/>
      <c r="B44" s="46" t="s">
        <v>37</v>
      </c>
      <c r="C44" s="58"/>
      <c r="D44" s="47"/>
      <c r="E44" s="47"/>
      <c r="F44" s="47">
        <v>1365</v>
      </c>
      <c r="G44" s="71"/>
      <c r="H44" s="83"/>
      <c r="I44" s="47"/>
      <c r="J44" s="58" t="s">
        <v>167</v>
      </c>
    </row>
    <row r="45" spans="1:10" x14ac:dyDescent="0.25">
      <c r="A45" s="19"/>
      <c r="B45" s="46" t="s">
        <v>19</v>
      </c>
      <c r="C45" s="58"/>
      <c r="D45" s="47"/>
      <c r="E45" s="47"/>
      <c r="F45" s="47">
        <f>1285+1096</f>
        <v>2381</v>
      </c>
      <c r="G45" s="71"/>
      <c r="H45" s="83"/>
      <c r="I45" s="47"/>
      <c r="J45" s="58" t="s">
        <v>167</v>
      </c>
    </row>
    <row r="46" spans="1:10" x14ac:dyDescent="0.25">
      <c r="A46" s="19"/>
      <c r="B46" s="46" t="s">
        <v>90</v>
      </c>
      <c r="C46" s="58"/>
      <c r="D46" s="47"/>
      <c r="E46" s="47"/>
      <c r="F46" s="47">
        <v>2119</v>
      </c>
      <c r="G46" s="71"/>
      <c r="H46" s="83"/>
      <c r="I46" s="47"/>
      <c r="J46" s="58" t="s">
        <v>167</v>
      </c>
    </row>
    <row r="47" spans="1:10" x14ac:dyDescent="0.25">
      <c r="A47" s="19"/>
      <c r="B47" s="46" t="s">
        <v>25</v>
      </c>
      <c r="C47" s="58"/>
      <c r="D47" s="47"/>
      <c r="E47" s="47"/>
      <c r="F47" s="47">
        <v>5860</v>
      </c>
      <c r="G47" s="71"/>
      <c r="H47" s="83"/>
      <c r="I47" s="47"/>
      <c r="J47" s="58" t="s">
        <v>167</v>
      </c>
    </row>
    <row r="48" spans="1:10" ht="15.6" x14ac:dyDescent="0.3">
      <c r="A48" s="42" t="s">
        <v>95</v>
      </c>
      <c r="B48" s="42" t="s">
        <v>84</v>
      </c>
      <c r="C48" s="42" t="s">
        <v>11</v>
      </c>
      <c r="D48" s="28"/>
      <c r="E48" s="42"/>
      <c r="F48" s="28">
        <f>SUM(F49:F57)</f>
        <v>78597</v>
      </c>
      <c r="G48" s="70"/>
      <c r="H48" s="82" t="s">
        <v>238</v>
      </c>
      <c r="I48" s="28"/>
      <c r="J48" s="58"/>
    </row>
    <row r="49" spans="1:10" ht="14.4" x14ac:dyDescent="0.3">
      <c r="A49" s="25"/>
      <c r="B49" s="58" t="s">
        <v>20</v>
      </c>
      <c r="C49" s="60"/>
      <c r="D49" s="47">
        <v>2341895</v>
      </c>
      <c r="E49" s="60"/>
      <c r="F49" s="47">
        <v>28098</v>
      </c>
      <c r="G49" s="71"/>
      <c r="H49" s="83"/>
      <c r="I49" s="47"/>
      <c r="J49" s="58" t="s">
        <v>168</v>
      </c>
    </row>
    <row r="50" spans="1:10" ht="14.4" x14ac:dyDescent="0.3">
      <c r="A50" s="25"/>
      <c r="B50" s="58" t="s">
        <v>87</v>
      </c>
      <c r="C50" s="60"/>
      <c r="D50" s="47">
        <v>464921</v>
      </c>
      <c r="E50" s="60"/>
      <c r="F50" s="47">
        <v>3211</v>
      </c>
      <c r="G50" s="71"/>
      <c r="H50" s="83"/>
      <c r="I50" s="47"/>
      <c r="J50" s="58" t="s">
        <v>168</v>
      </c>
    </row>
    <row r="51" spans="1:10" ht="14.4" x14ac:dyDescent="0.3">
      <c r="A51" s="25"/>
      <c r="B51" s="58" t="s">
        <v>169</v>
      </c>
      <c r="C51" s="60"/>
      <c r="D51" s="47">
        <v>320148</v>
      </c>
      <c r="E51" s="60"/>
      <c r="F51" s="47">
        <v>4480</v>
      </c>
      <c r="G51" s="71"/>
      <c r="H51" s="83"/>
      <c r="I51" s="47"/>
      <c r="J51" s="58" t="s">
        <v>168</v>
      </c>
    </row>
    <row r="52" spans="1:10" ht="14.4" x14ac:dyDescent="0.3">
      <c r="A52" s="25"/>
      <c r="B52" s="58" t="s">
        <v>36</v>
      </c>
      <c r="C52" s="60"/>
      <c r="D52" s="47">
        <v>315867</v>
      </c>
      <c r="E52" s="60"/>
      <c r="F52" s="47">
        <v>4223</v>
      </c>
      <c r="G52" s="71"/>
      <c r="H52" s="83"/>
      <c r="I52" s="47"/>
      <c r="J52" s="58" t="s">
        <v>170</v>
      </c>
    </row>
    <row r="53" spans="1:10" ht="14.4" x14ac:dyDescent="0.3">
      <c r="A53" s="25"/>
      <c r="B53" s="58" t="s">
        <v>88</v>
      </c>
      <c r="C53" s="60"/>
      <c r="D53" s="47"/>
      <c r="E53" s="60"/>
      <c r="F53" s="47">
        <v>650</v>
      </c>
      <c r="G53" s="71"/>
      <c r="H53" s="83"/>
      <c r="I53" s="47"/>
      <c r="J53" s="58" t="s">
        <v>171</v>
      </c>
    </row>
    <row r="54" spans="1:10" ht="14.4" x14ac:dyDescent="0.3">
      <c r="A54" s="25"/>
      <c r="B54" s="58" t="s">
        <v>30</v>
      </c>
      <c r="C54" s="60"/>
      <c r="D54" s="47">
        <v>164061</v>
      </c>
      <c r="E54" s="60"/>
      <c r="F54" s="47">
        <v>8028</v>
      </c>
      <c r="G54" s="71"/>
      <c r="H54" s="83"/>
      <c r="I54" s="47"/>
      <c r="J54" s="58" t="s">
        <v>168</v>
      </c>
    </row>
    <row r="55" spans="1:10" ht="14.4" x14ac:dyDescent="0.3">
      <c r="A55" s="25"/>
      <c r="B55" s="58" t="s">
        <v>89</v>
      </c>
      <c r="C55" s="60"/>
      <c r="D55" s="47"/>
      <c r="E55" s="60"/>
      <c r="F55" s="47">
        <v>2087</v>
      </c>
      <c r="G55" s="71"/>
      <c r="H55" s="83"/>
      <c r="I55" s="47"/>
      <c r="J55" s="58" t="s">
        <v>172</v>
      </c>
    </row>
    <row r="56" spans="1:10" ht="14.4" x14ac:dyDescent="0.3">
      <c r="A56" s="25"/>
      <c r="B56" s="58" t="s">
        <v>17</v>
      </c>
      <c r="C56" s="60"/>
      <c r="D56" s="47">
        <v>817912</v>
      </c>
      <c r="E56" s="60"/>
      <c r="F56" s="47">
        <v>16860</v>
      </c>
      <c r="G56" s="71"/>
      <c r="H56" s="83"/>
      <c r="I56" s="47"/>
      <c r="J56" s="58" t="s">
        <v>173</v>
      </c>
    </row>
    <row r="57" spans="1:10" ht="14.4" x14ac:dyDescent="0.3">
      <c r="A57" s="25"/>
      <c r="B57" s="58" t="s">
        <v>91</v>
      </c>
      <c r="C57" s="60"/>
      <c r="D57" s="47">
        <v>327063</v>
      </c>
      <c r="E57" s="60"/>
      <c r="F57" s="47">
        <v>10960</v>
      </c>
      <c r="G57" s="71"/>
      <c r="H57" s="83"/>
      <c r="I57" s="47"/>
      <c r="J57" s="58" t="s">
        <v>173</v>
      </c>
    </row>
    <row r="58" spans="1:10" ht="15.6" x14ac:dyDescent="0.3">
      <c r="A58" s="42" t="s">
        <v>120</v>
      </c>
      <c r="B58" s="42" t="s">
        <v>96</v>
      </c>
      <c r="C58" s="42" t="s">
        <v>11</v>
      </c>
      <c r="D58" s="28"/>
      <c r="E58" s="42"/>
      <c r="F58" s="28">
        <f>SUM(F59:F62)</f>
        <v>201673</v>
      </c>
      <c r="G58" s="70"/>
      <c r="H58" s="82" t="s">
        <v>238</v>
      </c>
      <c r="I58" s="28"/>
      <c r="J58" s="58"/>
    </row>
    <row r="59" spans="1:10" x14ac:dyDescent="0.25">
      <c r="A59" s="19"/>
      <c r="B59" s="46" t="s">
        <v>64</v>
      </c>
      <c r="C59" s="58"/>
      <c r="D59" s="47">
        <v>270000</v>
      </c>
      <c r="E59" s="47"/>
      <c r="F59" s="47">
        <v>80015</v>
      </c>
      <c r="G59" s="71"/>
      <c r="H59" s="83"/>
      <c r="I59" s="47"/>
      <c r="J59" s="58" t="s">
        <v>167</v>
      </c>
    </row>
    <row r="60" spans="1:10" x14ac:dyDescent="0.25">
      <c r="A60" s="19"/>
      <c r="B60" s="46" t="s">
        <v>65</v>
      </c>
      <c r="C60" s="58"/>
      <c r="D60" s="47">
        <v>544080</v>
      </c>
      <c r="E60" s="47"/>
      <c r="F60" s="47">
        <v>105960</v>
      </c>
      <c r="G60" s="71"/>
      <c r="H60" s="83"/>
      <c r="I60" s="47"/>
      <c r="J60" s="58" t="s">
        <v>167</v>
      </c>
    </row>
    <row r="61" spans="1:10" x14ac:dyDescent="0.25">
      <c r="A61" s="19"/>
      <c r="B61" s="46" t="s">
        <v>66</v>
      </c>
      <c r="C61" s="58"/>
      <c r="D61" s="47">
        <v>0</v>
      </c>
      <c r="E61" s="47"/>
      <c r="F61" s="47">
        <v>17132</v>
      </c>
      <c r="G61" s="71"/>
      <c r="H61" s="83"/>
      <c r="I61" s="47"/>
      <c r="J61" s="58" t="s">
        <v>167</v>
      </c>
    </row>
    <row r="62" spans="1:10" x14ac:dyDescent="0.25">
      <c r="A62" s="19"/>
      <c r="B62" s="46" t="s">
        <v>67</v>
      </c>
      <c r="C62" s="58"/>
      <c r="D62" s="47">
        <v>24000</v>
      </c>
      <c r="E62" s="47"/>
      <c r="F62" s="47">
        <v>-1434</v>
      </c>
      <c r="G62" s="71"/>
      <c r="H62" s="83"/>
      <c r="I62" s="47"/>
      <c r="J62" s="58" t="s">
        <v>167</v>
      </c>
    </row>
    <row r="63" spans="1:10" ht="15.6" x14ac:dyDescent="0.3">
      <c r="A63" s="30" t="s">
        <v>121</v>
      </c>
      <c r="B63" s="27" t="s">
        <v>68</v>
      </c>
      <c r="C63" s="42" t="s">
        <v>11</v>
      </c>
      <c r="D63" s="28"/>
      <c r="E63" s="28"/>
      <c r="F63" s="28">
        <f>SUM(F64:F70)</f>
        <v>69041</v>
      </c>
      <c r="G63" s="70"/>
      <c r="H63" s="82" t="s">
        <v>238</v>
      </c>
      <c r="I63" s="28"/>
      <c r="J63" s="21"/>
    </row>
    <row r="64" spans="1:10" ht="26.4" x14ac:dyDescent="0.25">
      <c r="A64" s="19"/>
      <c r="B64" s="46" t="s">
        <v>69</v>
      </c>
      <c r="C64" s="40"/>
      <c r="D64" s="48">
        <v>0</v>
      </c>
      <c r="E64" s="41"/>
      <c r="F64" s="47">
        <f>4032.75+4032.75</f>
        <v>8065.5</v>
      </c>
      <c r="G64" s="71"/>
      <c r="H64" s="83"/>
      <c r="I64" s="47"/>
      <c r="J64" s="62" t="s">
        <v>174</v>
      </c>
    </row>
    <row r="65" spans="1:10" ht="26.4" x14ac:dyDescent="0.25">
      <c r="A65" s="19"/>
      <c r="B65" s="46" t="s">
        <v>36</v>
      </c>
      <c r="C65" s="40"/>
      <c r="D65" s="48">
        <v>0</v>
      </c>
      <c r="E65" s="41"/>
      <c r="F65" s="47">
        <f>3600.6+3600.6</f>
        <v>7201.2</v>
      </c>
      <c r="G65" s="71"/>
      <c r="H65" s="83"/>
      <c r="I65" s="47"/>
      <c r="J65" s="62" t="s">
        <v>174</v>
      </c>
    </row>
    <row r="66" spans="1:10" ht="26.4" x14ac:dyDescent="0.25">
      <c r="A66" s="19"/>
      <c r="B66" s="46" t="s">
        <v>40</v>
      </c>
      <c r="C66" s="40"/>
      <c r="D66" s="48">
        <v>0</v>
      </c>
      <c r="E66" s="41"/>
      <c r="F66" s="47">
        <f>5007.6+5007.6</f>
        <v>10015.200000000001</v>
      </c>
      <c r="G66" s="71"/>
      <c r="H66" s="83"/>
      <c r="I66" s="47"/>
      <c r="J66" s="62" t="s">
        <v>174</v>
      </c>
    </row>
    <row r="67" spans="1:10" ht="26.4" x14ac:dyDescent="0.25">
      <c r="A67" s="19"/>
      <c r="B67" s="46" t="s">
        <v>19</v>
      </c>
      <c r="C67" s="40"/>
      <c r="D67" s="48">
        <v>0</v>
      </c>
      <c r="E67" s="41"/>
      <c r="F67" s="47">
        <f>4585.5+4585.5</f>
        <v>9171</v>
      </c>
      <c r="G67" s="71"/>
      <c r="H67" s="83"/>
      <c r="I67" s="47"/>
      <c r="J67" s="62" t="s">
        <v>174</v>
      </c>
    </row>
    <row r="68" spans="1:10" ht="26.4" x14ac:dyDescent="0.25">
      <c r="A68" s="19"/>
      <c r="B68" s="46" t="s">
        <v>71</v>
      </c>
      <c r="C68" s="40"/>
      <c r="D68" s="48">
        <v>0</v>
      </c>
      <c r="E68" s="41"/>
      <c r="F68" s="47">
        <f>3701.1+3701.1</f>
        <v>7402.2</v>
      </c>
      <c r="G68" s="71"/>
      <c r="H68" s="83"/>
      <c r="I68" s="47"/>
      <c r="J68" s="62" t="s">
        <v>174</v>
      </c>
    </row>
    <row r="69" spans="1:10" ht="26.4" x14ac:dyDescent="0.25">
      <c r="A69" s="19"/>
      <c r="B69" s="46" t="s">
        <v>18</v>
      </c>
      <c r="C69" s="40"/>
      <c r="D69" s="48">
        <v>0</v>
      </c>
      <c r="E69" s="41"/>
      <c r="F69" s="47">
        <f>9258.7+9258.7</f>
        <v>18517.400000000001</v>
      </c>
      <c r="G69" s="71"/>
      <c r="H69" s="83"/>
      <c r="I69" s="47"/>
      <c r="J69" s="62" t="s">
        <v>174</v>
      </c>
    </row>
    <row r="70" spans="1:10" ht="26.4" x14ac:dyDescent="0.25">
      <c r="A70" s="19"/>
      <c r="B70" s="46" t="s">
        <v>16</v>
      </c>
      <c r="C70" s="40"/>
      <c r="D70" s="48">
        <v>0</v>
      </c>
      <c r="E70" s="41"/>
      <c r="F70" s="47">
        <f>4334.25+4334.25</f>
        <v>8668.5</v>
      </c>
      <c r="G70" s="71"/>
      <c r="H70" s="83"/>
      <c r="I70" s="47"/>
      <c r="J70" s="62" t="s">
        <v>174</v>
      </c>
    </row>
    <row r="71" spans="1:10" ht="15.6" x14ac:dyDescent="0.3">
      <c r="A71" s="30" t="s">
        <v>122</v>
      </c>
      <c r="B71" s="27" t="s">
        <v>73</v>
      </c>
      <c r="C71" s="42" t="s">
        <v>11</v>
      </c>
      <c r="D71" s="28">
        <v>0</v>
      </c>
      <c r="E71" s="28"/>
      <c r="F71" s="28">
        <f>SUM(F72:F77)</f>
        <v>75686</v>
      </c>
      <c r="G71" s="70"/>
      <c r="H71" s="82" t="s">
        <v>238</v>
      </c>
      <c r="I71" s="28"/>
      <c r="J71" s="58"/>
    </row>
    <row r="72" spans="1:10" x14ac:dyDescent="0.25">
      <c r="A72" s="19"/>
      <c r="B72" s="46" t="s">
        <v>69</v>
      </c>
      <c r="C72" s="40"/>
      <c r="D72" s="48"/>
      <c r="E72" s="41"/>
      <c r="F72" s="47">
        <v>4510</v>
      </c>
      <c r="G72" s="71"/>
      <c r="H72" s="83"/>
      <c r="I72" s="47"/>
      <c r="J72" s="58" t="s">
        <v>175</v>
      </c>
    </row>
    <row r="73" spans="1:10" x14ac:dyDescent="0.25">
      <c r="A73" s="19"/>
      <c r="B73" s="46" t="s">
        <v>36</v>
      </c>
      <c r="C73" s="40"/>
      <c r="D73" s="48"/>
      <c r="E73" s="41"/>
      <c r="F73" s="47">
        <v>738</v>
      </c>
      <c r="G73" s="71"/>
      <c r="H73" s="83"/>
      <c r="I73" s="47"/>
      <c r="J73" s="58" t="s">
        <v>175</v>
      </c>
    </row>
    <row r="74" spans="1:10" x14ac:dyDescent="0.25">
      <c r="A74" s="19"/>
      <c r="B74" s="46" t="s">
        <v>40</v>
      </c>
      <c r="C74" s="40"/>
      <c r="D74" s="48"/>
      <c r="E74" s="41"/>
      <c r="F74" s="47">
        <v>12464</v>
      </c>
      <c r="G74" s="71"/>
      <c r="H74" s="83"/>
      <c r="I74" s="47"/>
      <c r="J74" s="58" t="s">
        <v>175</v>
      </c>
    </row>
    <row r="75" spans="1:10" x14ac:dyDescent="0.25">
      <c r="A75" s="19"/>
      <c r="B75" s="46" t="s">
        <v>19</v>
      </c>
      <c r="C75" s="40"/>
      <c r="D75" s="48"/>
      <c r="E75" s="41"/>
      <c r="F75" s="47">
        <v>9020</v>
      </c>
      <c r="G75" s="71"/>
      <c r="H75" s="83"/>
      <c r="I75" s="47"/>
      <c r="J75" s="58" t="s">
        <v>175</v>
      </c>
    </row>
    <row r="76" spans="1:10" x14ac:dyDescent="0.25">
      <c r="A76" s="19"/>
      <c r="B76" s="46" t="s">
        <v>71</v>
      </c>
      <c r="C76" s="40"/>
      <c r="D76" s="48"/>
      <c r="E76" s="41"/>
      <c r="F76" s="47">
        <v>1804</v>
      </c>
      <c r="G76" s="71"/>
      <c r="H76" s="83"/>
      <c r="I76" s="47"/>
      <c r="J76" s="58" t="s">
        <v>175</v>
      </c>
    </row>
    <row r="77" spans="1:10" x14ac:dyDescent="0.25">
      <c r="A77" s="19"/>
      <c r="B77" s="46" t="s">
        <v>18</v>
      </c>
      <c r="C77" s="40"/>
      <c r="D77" s="41"/>
      <c r="E77" s="41"/>
      <c r="F77" s="47">
        <v>47150</v>
      </c>
      <c r="G77" s="71"/>
      <c r="H77" s="83"/>
      <c r="I77" s="47"/>
      <c r="J77" s="58" t="s">
        <v>175</v>
      </c>
    </row>
    <row r="78" spans="1:10" ht="15.6" x14ac:dyDescent="0.3">
      <c r="A78" s="30" t="s">
        <v>123</v>
      </c>
      <c r="B78" s="27" t="s">
        <v>75</v>
      </c>
      <c r="C78" s="42" t="s">
        <v>11</v>
      </c>
      <c r="D78" s="28">
        <v>0</v>
      </c>
      <c r="E78" s="28"/>
      <c r="F78" s="28">
        <f>SUM(F79:F84)</f>
        <v>55499.33</v>
      </c>
      <c r="G78" s="70"/>
      <c r="H78" s="82" t="s">
        <v>238</v>
      </c>
      <c r="I78" s="28"/>
      <c r="J78" s="58"/>
    </row>
    <row r="79" spans="1:10" ht="14.4" x14ac:dyDescent="0.3">
      <c r="A79" s="19"/>
      <c r="B79" s="46" t="s">
        <v>69</v>
      </c>
      <c r="C79" s="60"/>
      <c r="D79" s="61"/>
      <c r="E79" s="61"/>
      <c r="F79" s="47">
        <v>1914.63</v>
      </c>
      <c r="G79" s="71"/>
      <c r="H79" s="83"/>
      <c r="I79" s="47"/>
      <c r="J79" s="58" t="s">
        <v>176</v>
      </c>
    </row>
    <row r="80" spans="1:10" ht="14.4" x14ac:dyDescent="0.3">
      <c r="A80" s="19"/>
      <c r="B80" s="46" t="s">
        <v>40</v>
      </c>
      <c r="C80" s="60"/>
      <c r="D80" s="61"/>
      <c r="E80" s="61"/>
      <c r="F80" s="47">
        <v>10970.29</v>
      </c>
      <c r="G80" s="71"/>
      <c r="H80" s="83"/>
      <c r="I80" s="47"/>
      <c r="J80" s="58" t="s">
        <v>176</v>
      </c>
    </row>
    <row r="81" spans="1:10" ht="14.4" x14ac:dyDescent="0.3">
      <c r="A81" s="19"/>
      <c r="B81" s="46" t="s">
        <v>19</v>
      </c>
      <c r="C81" s="60"/>
      <c r="D81" s="61"/>
      <c r="E81" s="61"/>
      <c r="F81" s="47">
        <v>8649.52</v>
      </c>
      <c r="G81" s="71"/>
      <c r="H81" s="83"/>
      <c r="I81" s="47"/>
      <c r="J81" s="58" t="s">
        <v>176</v>
      </c>
    </row>
    <row r="82" spans="1:10" ht="14.4" x14ac:dyDescent="0.3">
      <c r="A82" s="19"/>
      <c r="B82" s="46" t="s">
        <v>71</v>
      </c>
      <c r="C82" s="60"/>
      <c r="D82" s="61"/>
      <c r="E82" s="61"/>
      <c r="F82" s="47">
        <v>12357.09</v>
      </c>
      <c r="G82" s="71"/>
      <c r="H82" s="83"/>
      <c r="I82" s="47"/>
      <c r="J82" s="58" t="s">
        <v>176</v>
      </c>
    </row>
    <row r="83" spans="1:10" ht="14.4" x14ac:dyDescent="0.3">
      <c r="A83" s="19"/>
      <c r="B83" s="46" t="s">
        <v>18</v>
      </c>
      <c r="C83" s="60"/>
      <c r="D83" s="61"/>
      <c r="E83" s="61"/>
      <c r="F83" s="47">
        <v>18964.18</v>
      </c>
      <c r="G83" s="71"/>
      <c r="H83" s="83"/>
      <c r="I83" s="47"/>
      <c r="J83" s="58" t="s">
        <v>176</v>
      </c>
    </row>
    <row r="84" spans="1:10" ht="14.4" x14ac:dyDescent="0.3">
      <c r="A84" s="19"/>
      <c r="B84" s="46" t="s">
        <v>11</v>
      </c>
      <c r="C84" s="60"/>
      <c r="D84" s="61"/>
      <c r="E84" s="61"/>
      <c r="F84" s="47">
        <v>2643.62</v>
      </c>
      <c r="G84" s="71"/>
      <c r="H84" s="83"/>
      <c r="I84" s="47"/>
      <c r="J84" s="58" t="s">
        <v>176</v>
      </c>
    </row>
    <row r="85" spans="1:10" ht="15.6" x14ac:dyDescent="0.3">
      <c r="A85" s="30" t="s">
        <v>124</v>
      </c>
      <c r="B85" s="27" t="s">
        <v>18</v>
      </c>
      <c r="C85" s="42" t="s">
        <v>11</v>
      </c>
      <c r="D85" s="28">
        <v>2902122</v>
      </c>
      <c r="E85" s="28"/>
      <c r="F85" s="28">
        <f>-83747</f>
        <v>-83747</v>
      </c>
      <c r="G85" s="70"/>
      <c r="H85" s="82" t="s">
        <v>238</v>
      </c>
      <c r="I85" s="28"/>
      <c r="J85" s="57" t="s">
        <v>177</v>
      </c>
    </row>
    <row r="86" spans="1:10" ht="15.6" x14ac:dyDescent="0.3">
      <c r="A86" s="30" t="s">
        <v>125</v>
      </c>
      <c r="B86" s="27" t="s">
        <v>65</v>
      </c>
      <c r="C86" s="42" t="s">
        <v>11</v>
      </c>
      <c r="D86" s="28">
        <v>544080</v>
      </c>
      <c r="E86" s="28"/>
      <c r="F86" s="28">
        <v>60000</v>
      </c>
      <c r="G86" s="70"/>
      <c r="H86" s="82" t="s">
        <v>238</v>
      </c>
      <c r="I86" s="28"/>
      <c r="J86" s="57" t="s">
        <v>182</v>
      </c>
    </row>
    <row r="87" spans="1:10" ht="49.05" customHeight="1" x14ac:dyDescent="0.3">
      <c r="A87" s="30" t="s">
        <v>126</v>
      </c>
      <c r="B87" s="27" t="s">
        <v>76</v>
      </c>
      <c r="C87" s="42" t="s">
        <v>11</v>
      </c>
      <c r="D87" s="28">
        <v>88000</v>
      </c>
      <c r="E87" s="28"/>
      <c r="F87" s="28">
        <f>15000+9000+6000</f>
        <v>30000</v>
      </c>
      <c r="G87" s="70"/>
      <c r="H87" s="82" t="s">
        <v>238</v>
      </c>
      <c r="I87" s="28"/>
      <c r="J87" s="63" t="s">
        <v>211</v>
      </c>
    </row>
    <row r="88" spans="1:10" ht="46.8" x14ac:dyDescent="0.3">
      <c r="A88" s="30" t="s">
        <v>127</v>
      </c>
      <c r="B88" s="27" t="s">
        <v>17</v>
      </c>
      <c r="C88" s="42" t="s">
        <v>11</v>
      </c>
      <c r="D88" s="28">
        <v>0</v>
      </c>
      <c r="E88" s="28"/>
      <c r="F88" s="28">
        <f>600+2000+800+400+600</f>
        <v>4400</v>
      </c>
      <c r="G88" s="70"/>
      <c r="H88" s="82" t="s">
        <v>238</v>
      </c>
      <c r="I88" s="28"/>
      <c r="J88" s="63" t="s">
        <v>178</v>
      </c>
    </row>
    <row r="89" spans="1:10" ht="15.6" x14ac:dyDescent="0.3">
      <c r="A89" s="30" t="s">
        <v>128</v>
      </c>
      <c r="B89" s="27" t="s">
        <v>40</v>
      </c>
      <c r="C89" s="42" t="s">
        <v>11</v>
      </c>
      <c r="D89" s="28">
        <v>854349</v>
      </c>
      <c r="E89" s="28"/>
      <c r="F89" s="28">
        <v>816</v>
      </c>
      <c r="G89" s="70"/>
      <c r="H89" s="82" t="s">
        <v>238</v>
      </c>
      <c r="I89" s="28"/>
      <c r="J89" s="57" t="s">
        <v>179</v>
      </c>
    </row>
    <row r="90" spans="1:10" ht="31.2" x14ac:dyDescent="0.3">
      <c r="A90" s="30" t="s">
        <v>129</v>
      </c>
      <c r="B90" s="27" t="s">
        <v>85</v>
      </c>
      <c r="C90" s="42" t="s">
        <v>11</v>
      </c>
      <c r="D90" s="28">
        <v>69473</v>
      </c>
      <c r="E90" s="28"/>
      <c r="F90" s="28">
        <f>8300-5300</f>
        <v>3000</v>
      </c>
      <c r="G90" s="70"/>
      <c r="H90" s="82" t="s">
        <v>238</v>
      </c>
      <c r="I90" s="28"/>
      <c r="J90" s="63" t="s">
        <v>180</v>
      </c>
    </row>
    <row r="91" spans="1:10" ht="31.2" x14ac:dyDescent="0.3">
      <c r="A91" s="30" t="s">
        <v>130</v>
      </c>
      <c r="B91" s="27" t="s">
        <v>36</v>
      </c>
      <c r="C91" s="42" t="s">
        <v>11</v>
      </c>
      <c r="D91" s="28">
        <v>315867</v>
      </c>
      <c r="E91" s="28"/>
      <c r="F91" s="28">
        <f>3511</f>
        <v>3511</v>
      </c>
      <c r="G91" s="70"/>
      <c r="H91" s="82" t="s">
        <v>238</v>
      </c>
      <c r="I91" s="28"/>
      <c r="J91" s="63" t="s">
        <v>193</v>
      </c>
    </row>
    <row r="92" spans="1:10" ht="62.4" x14ac:dyDescent="0.3">
      <c r="A92" s="30" t="s">
        <v>131</v>
      </c>
      <c r="B92" s="27" t="s">
        <v>86</v>
      </c>
      <c r="C92" s="42" t="s">
        <v>11</v>
      </c>
      <c r="D92" s="28">
        <v>0</v>
      </c>
      <c r="E92" s="28"/>
      <c r="F92" s="28">
        <v>3400</v>
      </c>
      <c r="G92" s="70"/>
      <c r="H92" s="82" t="s">
        <v>238</v>
      </c>
      <c r="I92" s="28"/>
      <c r="J92" s="63" t="s">
        <v>212</v>
      </c>
    </row>
    <row r="93" spans="1:10" ht="15.6" x14ac:dyDescent="0.3">
      <c r="A93" s="30" t="s">
        <v>132</v>
      </c>
      <c r="B93" s="27" t="s">
        <v>33</v>
      </c>
      <c r="C93" s="42" t="s">
        <v>11</v>
      </c>
      <c r="D93" s="28">
        <v>55710</v>
      </c>
      <c r="E93" s="28"/>
      <c r="F93" s="28">
        <v>365</v>
      </c>
      <c r="G93" s="70"/>
      <c r="H93" s="82" t="s">
        <v>238</v>
      </c>
      <c r="I93" s="28"/>
      <c r="J93" s="57" t="s">
        <v>213</v>
      </c>
    </row>
    <row r="94" spans="1:10" ht="15.6" x14ac:dyDescent="0.3">
      <c r="A94" s="30" t="s">
        <v>133</v>
      </c>
      <c r="B94" s="27" t="s">
        <v>71</v>
      </c>
      <c r="C94" s="42" t="s">
        <v>11</v>
      </c>
      <c r="D94" s="28">
        <v>320148</v>
      </c>
      <c r="E94" s="28"/>
      <c r="F94" s="28">
        <v>35892</v>
      </c>
      <c r="G94" s="70"/>
      <c r="H94" s="82" t="s">
        <v>238</v>
      </c>
      <c r="I94" s="28"/>
      <c r="J94" s="57" t="s">
        <v>181</v>
      </c>
    </row>
    <row r="95" spans="1:10" ht="15.6" x14ac:dyDescent="0.3">
      <c r="A95" s="30" t="s">
        <v>134</v>
      </c>
      <c r="B95" s="27" t="s">
        <v>35</v>
      </c>
      <c r="C95" s="42" t="s">
        <v>11</v>
      </c>
      <c r="D95" s="28"/>
      <c r="E95" s="28"/>
      <c r="F95" s="28">
        <v>2000</v>
      </c>
      <c r="G95" s="70"/>
      <c r="H95" s="82" t="s">
        <v>238</v>
      </c>
      <c r="I95" s="28"/>
      <c r="J95" s="57" t="s">
        <v>214</v>
      </c>
    </row>
    <row r="96" spans="1:10" ht="15.6" x14ac:dyDescent="0.3">
      <c r="A96" s="30" t="s">
        <v>135</v>
      </c>
      <c r="B96" s="27" t="s">
        <v>97</v>
      </c>
      <c r="C96" s="42" t="s">
        <v>11</v>
      </c>
      <c r="D96" s="28">
        <v>575401</v>
      </c>
      <c r="E96" s="28"/>
      <c r="F96" s="28">
        <v>8800</v>
      </c>
      <c r="G96" s="70"/>
      <c r="H96" s="82" t="s">
        <v>238</v>
      </c>
      <c r="I96" s="28"/>
      <c r="J96" s="57" t="s">
        <v>183</v>
      </c>
    </row>
    <row r="97" spans="1:10" ht="31.2" x14ac:dyDescent="0.3">
      <c r="A97" s="30" t="s">
        <v>136</v>
      </c>
      <c r="B97" s="27" t="s">
        <v>110</v>
      </c>
      <c r="C97" s="42" t="s">
        <v>11</v>
      </c>
      <c r="D97" s="28">
        <v>0</v>
      </c>
      <c r="E97" s="28"/>
      <c r="F97" s="28">
        <v>6255.95</v>
      </c>
      <c r="G97" s="70"/>
      <c r="H97" s="82" t="s">
        <v>238</v>
      </c>
      <c r="I97" s="28"/>
      <c r="J97" s="63" t="s">
        <v>215</v>
      </c>
    </row>
    <row r="98" spans="1:10" ht="15.6" x14ac:dyDescent="0.3">
      <c r="A98" s="30" t="s">
        <v>137</v>
      </c>
      <c r="B98" s="27" t="s">
        <v>36</v>
      </c>
      <c r="C98" s="42" t="s">
        <v>11</v>
      </c>
      <c r="D98" s="28">
        <v>315867</v>
      </c>
      <c r="E98" s="28"/>
      <c r="F98" s="28">
        <v>59.26</v>
      </c>
      <c r="G98" s="70"/>
      <c r="H98" s="82" t="s">
        <v>238</v>
      </c>
      <c r="I98" s="28"/>
      <c r="J98" s="57" t="s">
        <v>184</v>
      </c>
    </row>
    <row r="99" spans="1:10" ht="15.6" x14ac:dyDescent="0.3">
      <c r="A99" s="30" t="s">
        <v>138</v>
      </c>
      <c r="B99" s="27" t="s">
        <v>117</v>
      </c>
      <c r="C99" s="42" t="s">
        <v>11</v>
      </c>
      <c r="D99" s="28">
        <v>860913</v>
      </c>
      <c r="E99" s="28"/>
      <c r="F99" s="28">
        <v>709.72</v>
      </c>
      <c r="G99" s="70"/>
      <c r="H99" s="82" t="s">
        <v>238</v>
      </c>
      <c r="I99" s="28"/>
      <c r="J99" s="57" t="s">
        <v>185</v>
      </c>
    </row>
    <row r="100" spans="1:10" ht="31.2" x14ac:dyDescent="0.3">
      <c r="A100" s="30" t="s">
        <v>157</v>
      </c>
      <c r="B100" s="27" t="s">
        <v>11</v>
      </c>
      <c r="C100" s="42" t="s">
        <v>11</v>
      </c>
      <c r="D100" s="28">
        <v>760280</v>
      </c>
      <c r="E100" s="28"/>
      <c r="F100" s="28">
        <v>10000</v>
      </c>
      <c r="G100" s="70"/>
      <c r="H100" s="82" t="s">
        <v>238</v>
      </c>
      <c r="I100" s="28"/>
      <c r="J100" s="63" t="s">
        <v>191</v>
      </c>
    </row>
    <row r="101" spans="1:10" ht="46.8" x14ac:dyDescent="0.3">
      <c r="A101" s="65" t="s">
        <v>190</v>
      </c>
      <c r="B101" s="27" t="s">
        <v>192</v>
      </c>
      <c r="C101" s="42" t="s">
        <v>11</v>
      </c>
      <c r="D101" s="28">
        <v>27000</v>
      </c>
      <c r="E101" s="28"/>
      <c r="F101" s="28">
        <f>15000+5661</f>
        <v>20661</v>
      </c>
      <c r="G101" s="70"/>
      <c r="H101" s="82" t="s">
        <v>238</v>
      </c>
      <c r="I101" s="28"/>
      <c r="J101" s="63" t="s">
        <v>216</v>
      </c>
    </row>
    <row r="102" spans="1:10" ht="15.6" x14ac:dyDescent="0.3">
      <c r="A102" s="65" t="s">
        <v>197</v>
      </c>
      <c r="B102" s="27" t="s">
        <v>198</v>
      </c>
      <c r="C102" s="42" t="s">
        <v>11</v>
      </c>
      <c r="D102" s="28">
        <v>1377965</v>
      </c>
      <c r="E102" s="28"/>
      <c r="F102" s="28">
        <v>170175</v>
      </c>
      <c r="G102" s="70"/>
      <c r="H102" s="82" t="s">
        <v>238</v>
      </c>
      <c r="I102" s="28"/>
      <c r="J102" s="63" t="s">
        <v>199</v>
      </c>
    </row>
    <row r="103" spans="1:10" ht="15.6" x14ac:dyDescent="0.3">
      <c r="A103" s="65" t="s">
        <v>200</v>
      </c>
      <c r="B103" s="27" t="s">
        <v>201</v>
      </c>
      <c r="C103" s="42" t="s">
        <v>11</v>
      </c>
      <c r="D103" s="28">
        <v>100000</v>
      </c>
      <c r="E103" s="28"/>
      <c r="F103" s="28">
        <v>28493</v>
      </c>
      <c r="G103" s="70"/>
      <c r="H103" s="82" t="s">
        <v>238</v>
      </c>
      <c r="I103" s="28"/>
      <c r="J103" s="63" t="s">
        <v>202</v>
      </c>
    </row>
    <row r="104" spans="1:10" ht="15.6" x14ac:dyDescent="0.3">
      <c r="A104" s="65" t="s">
        <v>234</v>
      </c>
      <c r="B104" s="27" t="s">
        <v>235</v>
      </c>
      <c r="C104" s="42" t="s">
        <v>236</v>
      </c>
      <c r="D104" s="28">
        <v>79421</v>
      </c>
      <c r="E104" s="28"/>
      <c r="F104" s="28">
        <v>500</v>
      </c>
      <c r="G104" s="70" t="s">
        <v>237</v>
      </c>
      <c r="H104" s="82" t="s">
        <v>237</v>
      </c>
      <c r="I104" s="28"/>
      <c r="J104" s="78" t="s">
        <v>242</v>
      </c>
    </row>
    <row r="105" spans="1:10" ht="43.8" customHeight="1" x14ac:dyDescent="0.3">
      <c r="A105" s="65"/>
      <c r="B105" s="27" t="s">
        <v>37</v>
      </c>
      <c r="C105" s="42"/>
      <c r="D105" s="28">
        <v>237645</v>
      </c>
      <c r="E105" s="28"/>
      <c r="F105" s="28">
        <v>-500</v>
      </c>
      <c r="G105" s="70"/>
      <c r="H105" s="82"/>
      <c r="I105" s="28"/>
      <c r="J105" s="79"/>
    </row>
    <row r="106" spans="1:10" ht="15.6" x14ac:dyDescent="0.3">
      <c r="A106" s="64"/>
      <c r="B106" s="31"/>
      <c r="C106" s="57"/>
      <c r="D106" s="43"/>
      <c r="E106" s="43"/>
      <c r="F106" s="43"/>
      <c r="G106" s="72"/>
      <c r="H106" s="84"/>
      <c r="I106" s="43"/>
      <c r="J106" s="63"/>
    </row>
    <row r="107" spans="1:10" ht="17.399999999999999" x14ac:dyDescent="0.3">
      <c r="A107" s="52" t="s">
        <v>55</v>
      </c>
      <c r="B107" s="29" t="s">
        <v>57</v>
      </c>
      <c r="C107" s="36"/>
      <c r="D107" s="35"/>
      <c r="E107" s="35"/>
      <c r="F107" s="35">
        <f>+F108+F113+F114</f>
        <v>-82175</v>
      </c>
      <c r="G107" s="69"/>
      <c r="H107" s="81"/>
      <c r="I107" s="35"/>
      <c r="J107" s="57"/>
    </row>
    <row r="108" spans="1:10" ht="31.2" x14ac:dyDescent="0.3">
      <c r="A108" s="30" t="s">
        <v>139</v>
      </c>
      <c r="B108" s="27" t="s">
        <v>53</v>
      </c>
      <c r="C108" s="42" t="s">
        <v>11</v>
      </c>
      <c r="D108" s="28">
        <v>600000</v>
      </c>
      <c r="E108" s="28"/>
      <c r="F108" s="28">
        <v>-170175</v>
      </c>
      <c r="G108" s="70"/>
      <c r="H108" s="82" t="s">
        <v>238</v>
      </c>
      <c r="I108" s="28"/>
      <c r="J108" s="63" t="s">
        <v>217</v>
      </c>
    </row>
    <row r="109" spans="1:10" ht="15.6" x14ac:dyDescent="0.3">
      <c r="A109" s="30" t="s">
        <v>140</v>
      </c>
      <c r="B109" s="27" t="s">
        <v>118</v>
      </c>
      <c r="C109" s="42" t="s">
        <v>11</v>
      </c>
      <c r="D109" s="28">
        <f>+D111+D110+D112</f>
        <v>39000</v>
      </c>
      <c r="E109" s="28"/>
      <c r="F109" s="28">
        <f>+F110+F111+F112</f>
        <v>0</v>
      </c>
      <c r="G109" s="70"/>
      <c r="H109" s="82" t="s">
        <v>238</v>
      </c>
      <c r="I109" s="28"/>
      <c r="J109" s="21"/>
    </row>
    <row r="110" spans="1:10" ht="14.4" x14ac:dyDescent="0.3">
      <c r="A110" s="19"/>
      <c r="B110" s="46" t="s">
        <v>17</v>
      </c>
      <c r="C110" s="60"/>
      <c r="D110" s="47">
        <v>20000</v>
      </c>
      <c r="E110" s="47"/>
      <c r="F110" s="47">
        <v>-20000</v>
      </c>
      <c r="G110" s="71"/>
      <c r="H110" s="83"/>
      <c r="I110" s="47"/>
      <c r="J110" s="21"/>
    </row>
    <row r="111" spans="1:10" ht="14.4" x14ac:dyDescent="0.3">
      <c r="A111" s="19"/>
      <c r="B111" s="46" t="s">
        <v>18</v>
      </c>
      <c r="C111" s="60"/>
      <c r="D111" s="47">
        <v>19000</v>
      </c>
      <c r="E111" s="47"/>
      <c r="F111" s="47">
        <v>-19000</v>
      </c>
      <c r="G111" s="71"/>
      <c r="H111" s="83"/>
      <c r="I111" s="47"/>
      <c r="J111" s="21"/>
    </row>
    <row r="112" spans="1:10" ht="40.200000000000003" x14ac:dyDescent="0.3">
      <c r="A112" s="19"/>
      <c r="B112" s="46" t="s">
        <v>20</v>
      </c>
      <c r="C112" s="60"/>
      <c r="D112" s="47">
        <v>0</v>
      </c>
      <c r="E112" s="47"/>
      <c r="F112" s="47">
        <v>39000</v>
      </c>
      <c r="G112" s="71"/>
      <c r="H112" s="83"/>
      <c r="I112" s="47"/>
      <c r="J112" s="62" t="s">
        <v>119</v>
      </c>
    </row>
    <row r="113" spans="1:10" ht="31.2" x14ac:dyDescent="0.3">
      <c r="A113" s="30" t="s">
        <v>203</v>
      </c>
      <c r="B113" s="27" t="s">
        <v>37</v>
      </c>
      <c r="C113" s="42" t="s">
        <v>11</v>
      </c>
      <c r="D113" s="28">
        <v>0</v>
      </c>
      <c r="E113" s="66"/>
      <c r="F113" s="28">
        <v>60000</v>
      </c>
      <c r="G113" s="70" t="s">
        <v>238</v>
      </c>
      <c r="H113" s="82" t="s">
        <v>238</v>
      </c>
      <c r="I113" s="28"/>
      <c r="J113" s="63" t="s">
        <v>204</v>
      </c>
    </row>
    <row r="114" spans="1:10" ht="31.2" x14ac:dyDescent="0.3">
      <c r="A114" s="30" t="s">
        <v>232</v>
      </c>
      <c r="B114" s="27" t="s">
        <v>37</v>
      </c>
      <c r="C114" s="42" t="s">
        <v>37</v>
      </c>
      <c r="D114" s="28"/>
      <c r="E114" s="66"/>
      <c r="F114" s="28">
        <v>28000</v>
      </c>
      <c r="G114" s="70" t="s">
        <v>238</v>
      </c>
      <c r="H114" s="82" t="s">
        <v>238</v>
      </c>
      <c r="I114" s="28"/>
      <c r="J114" s="63" t="s">
        <v>243</v>
      </c>
    </row>
    <row r="115" spans="1:10" ht="14.4" x14ac:dyDescent="0.3">
      <c r="A115" s="19"/>
      <c r="B115" s="46"/>
      <c r="C115" s="60"/>
      <c r="D115" s="47"/>
      <c r="E115" s="47"/>
      <c r="F115" s="47"/>
      <c r="G115" s="71"/>
      <c r="H115" s="83"/>
      <c r="I115" s="47"/>
      <c r="J115" s="62"/>
    </row>
    <row r="116" spans="1:10" ht="17.399999999999999" x14ac:dyDescent="0.3">
      <c r="A116" s="52" t="s">
        <v>54</v>
      </c>
      <c r="B116" s="29" t="s">
        <v>58</v>
      </c>
      <c r="C116" s="36"/>
      <c r="D116" s="35"/>
      <c r="E116" s="35">
        <f>+E118</f>
        <v>28000</v>
      </c>
      <c r="F116" s="35">
        <f>+F117</f>
        <v>-88493</v>
      </c>
      <c r="G116" s="69"/>
      <c r="H116" s="81"/>
      <c r="I116" s="35"/>
      <c r="J116" s="21"/>
    </row>
    <row r="117" spans="1:10" ht="31.2" x14ac:dyDescent="0.3">
      <c r="A117" s="30" t="s">
        <v>160</v>
      </c>
      <c r="B117" s="27" t="s">
        <v>52</v>
      </c>
      <c r="C117" s="42" t="s">
        <v>11</v>
      </c>
      <c r="D117" s="28">
        <v>734505</v>
      </c>
      <c r="E117" s="28"/>
      <c r="F117" s="28">
        <v>-88493</v>
      </c>
      <c r="G117" s="70"/>
      <c r="H117" s="82" t="s">
        <v>238</v>
      </c>
      <c r="I117" s="28"/>
      <c r="J117" s="63" t="s">
        <v>217</v>
      </c>
    </row>
    <row r="118" spans="1:10" ht="15.6" x14ac:dyDescent="0.3">
      <c r="A118" s="30" t="s">
        <v>239</v>
      </c>
      <c r="B118" s="27" t="s">
        <v>240</v>
      </c>
      <c r="C118" s="42" t="s">
        <v>37</v>
      </c>
      <c r="D118" s="28"/>
      <c r="E118" s="28">
        <v>28000</v>
      </c>
      <c r="F118" s="28"/>
      <c r="G118" s="70"/>
      <c r="H118" s="82" t="s">
        <v>238</v>
      </c>
      <c r="I118" s="28"/>
      <c r="J118" s="63" t="s">
        <v>241</v>
      </c>
    </row>
    <row r="119" spans="1:10" x14ac:dyDescent="0.25">
      <c r="A119" s="19"/>
      <c r="B119" s="24"/>
      <c r="C119" s="21"/>
      <c r="D119" s="22"/>
      <c r="E119" s="22"/>
      <c r="F119" s="22"/>
      <c r="G119" s="68"/>
      <c r="H119" s="80"/>
      <c r="I119" s="22"/>
      <c r="J119" s="21"/>
    </row>
    <row r="120" spans="1:10" ht="18" x14ac:dyDescent="0.35">
      <c r="A120" s="52" t="s">
        <v>141</v>
      </c>
      <c r="B120" s="29" t="s">
        <v>56</v>
      </c>
      <c r="C120" s="36" t="s">
        <v>11</v>
      </c>
      <c r="D120" s="38"/>
      <c r="E120" s="35"/>
      <c r="F120" s="35">
        <f>+F121+F127+F128+F129+F130+F131+F132+F136+F137+F138+F139+F140+F146+F147+F148+F149+F150</f>
        <v>116191.20000000001</v>
      </c>
      <c r="G120" s="69"/>
      <c r="H120" s="81" t="s">
        <v>238</v>
      </c>
      <c r="I120" s="35"/>
      <c r="J120" s="39" t="s">
        <v>218</v>
      </c>
    </row>
    <row r="121" spans="1:10" ht="15.6" x14ac:dyDescent="0.3">
      <c r="A121" s="32" t="s">
        <v>142</v>
      </c>
      <c r="B121" s="31" t="s">
        <v>39</v>
      </c>
      <c r="C121" s="57"/>
      <c r="D121" s="43">
        <v>0</v>
      </c>
      <c r="E121" s="43"/>
      <c r="F121" s="43">
        <f>+F122+F123+F124+F125+F126</f>
        <v>10989</v>
      </c>
      <c r="G121" s="72"/>
      <c r="H121" s="84"/>
      <c r="I121" s="43"/>
      <c r="J121" s="21"/>
    </row>
    <row r="122" spans="1:10" ht="15.6" x14ac:dyDescent="0.3">
      <c r="A122" s="32"/>
      <c r="B122" s="46" t="s">
        <v>17</v>
      </c>
      <c r="C122" s="58"/>
      <c r="D122" s="47">
        <v>0</v>
      </c>
      <c r="E122" s="47"/>
      <c r="F122" s="47">
        <f>10*549.45</f>
        <v>5494.5</v>
      </c>
      <c r="G122" s="71"/>
      <c r="H122" s="83"/>
      <c r="I122" s="47"/>
      <c r="J122" s="50" t="s">
        <v>41</v>
      </c>
    </row>
    <row r="123" spans="1:10" ht="15.6" x14ac:dyDescent="0.3">
      <c r="A123" s="32"/>
      <c r="B123" s="46" t="s">
        <v>25</v>
      </c>
      <c r="C123" s="58"/>
      <c r="D123" s="47">
        <v>0</v>
      </c>
      <c r="E123" s="47"/>
      <c r="F123" s="47">
        <f>3*549.45</f>
        <v>1648.3500000000001</v>
      </c>
      <c r="G123" s="71"/>
      <c r="H123" s="83"/>
      <c r="I123" s="47"/>
      <c r="J123" s="50" t="s">
        <v>41</v>
      </c>
    </row>
    <row r="124" spans="1:10" ht="15.6" x14ac:dyDescent="0.3">
      <c r="A124" s="32"/>
      <c r="B124" s="46" t="s">
        <v>40</v>
      </c>
      <c r="C124" s="58"/>
      <c r="D124" s="47">
        <v>0</v>
      </c>
      <c r="E124" s="47"/>
      <c r="F124" s="47">
        <f>2*549.45</f>
        <v>1098.9000000000001</v>
      </c>
      <c r="G124" s="71"/>
      <c r="H124" s="83"/>
      <c r="I124" s="47"/>
      <c r="J124" s="50" t="s">
        <v>41</v>
      </c>
    </row>
    <row r="125" spans="1:10" ht="15.6" x14ac:dyDescent="0.3">
      <c r="A125" s="32"/>
      <c r="B125" s="46" t="s">
        <v>16</v>
      </c>
      <c r="C125" s="58"/>
      <c r="D125" s="47">
        <v>0</v>
      </c>
      <c r="E125" s="47"/>
      <c r="F125" s="47">
        <v>549.45000000000005</v>
      </c>
      <c r="G125" s="71"/>
      <c r="H125" s="83"/>
      <c r="I125" s="47"/>
      <c r="J125" s="50" t="s">
        <v>41</v>
      </c>
    </row>
    <row r="126" spans="1:10" ht="15.6" x14ac:dyDescent="0.3">
      <c r="A126" s="32"/>
      <c r="B126" s="46" t="s">
        <v>18</v>
      </c>
      <c r="C126" s="58"/>
      <c r="D126" s="47">
        <v>0</v>
      </c>
      <c r="E126" s="47"/>
      <c r="F126" s="47">
        <f>4*549.45</f>
        <v>2197.8000000000002</v>
      </c>
      <c r="G126" s="71"/>
      <c r="H126" s="83"/>
      <c r="I126" s="47"/>
      <c r="J126" s="50" t="s">
        <v>44</v>
      </c>
    </row>
    <row r="127" spans="1:10" ht="15.6" x14ac:dyDescent="0.3">
      <c r="A127" s="32" t="s">
        <v>143</v>
      </c>
      <c r="B127" s="31" t="s">
        <v>43</v>
      </c>
      <c r="C127" s="57"/>
      <c r="D127" s="43"/>
      <c r="E127" s="43"/>
      <c r="F127" s="43">
        <v>21657.200000000001</v>
      </c>
      <c r="G127" s="72"/>
      <c r="H127" s="84"/>
      <c r="I127" s="43"/>
      <c r="J127" s="21" t="s">
        <v>42</v>
      </c>
    </row>
    <row r="128" spans="1:10" ht="15.6" x14ac:dyDescent="0.3">
      <c r="A128" s="32" t="s">
        <v>144</v>
      </c>
      <c r="B128" s="31" t="s">
        <v>46</v>
      </c>
      <c r="C128" s="57"/>
      <c r="D128" s="43">
        <v>0</v>
      </c>
      <c r="E128" s="43"/>
      <c r="F128" s="43">
        <v>2000</v>
      </c>
      <c r="G128" s="72"/>
      <c r="H128" s="84"/>
      <c r="I128" s="43"/>
      <c r="J128" s="21" t="s">
        <v>48</v>
      </c>
    </row>
    <row r="129" spans="1:10" ht="28.2" x14ac:dyDescent="0.3">
      <c r="A129" s="32" t="s">
        <v>145</v>
      </c>
      <c r="B129" s="31" t="s">
        <v>45</v>
      </c>
      <c r="C129" s="57"/>
      <c r="D129" s="43">
        <v>0</v>
      </c>
      <c r="E129" s="43"/>
      <c r="F129" s="43">
        <v>1000</v>
      </c>
      <c r="G129" s="72"/>
      <c r="H129" s="84"/>
      <c r="I129" s="43"/>
      <c r="J129" s="39" t="s">
        <v>47</v>
      </c>
    </row>
    <row r="130" spans="1:10" ht="28.2" x14ac:dyDescent="0.3">
      <c r="A130" s="32" t="s">
        <v>146</v>
      </c>
      <c r="B130" s="31" t="s">
        <v>49</v>
      </c>
      <c r="C130" s="57"/>
      <c r="D130" s="43">
        <v>0</v>
      </c>
      <c r="E130" s="43"/>
      <c r="F130" s="43">
        <v>320</v>
      </c>
      <c r="G130" s="72"/>
      <c r="H130" s="84"/>
      <c r="I130" s="43"/>
      <c r="J130" s="39" t="s">
        <v>50</v>
      </c>
    </row>
    <row r="131" spans="1:10" ht="28.2" x14ac:dyDescent="0.3">
      <c r="A131" s="32" t="s">
        <v>147</v>
      </c>
      <c r="B131" s="31" t="s">
        <v>49</v>
      </c>
      <c r="C131" s="57"/>
      <c r="D131" s="43">
        <v>0</v>
      </c>
      <c r="E131" s="43"/>
      <c r="F131" s="43">
        <v>250</v>
      </c>
      <c r="G131" s="72"/>
      <c r="H131" s="84"/>
      <c r="I131" s="43"/>
      <c r="J131" s="39" t="s">
        <v>51</v>
      </c>
    </row>
    <row r="132" spans="1:10" ht="15.6" x14ac:dyDescent="0.3">
      <c r="A132" s="32" t="s">
        <v>148</v>
      </c>
      <c r="B132" s="31" t="s">
        <v>98</v>
      </c>
      <c r="C132" s="57"/>
      <c r="D132" s="43">
        <v>0</v>
      </c>
      <c r="E132" s="43"/>
      <c r="F132" s="43">
        <f>+F133+F134+F135</f>
        <v>1863</v>
      </c>
      <c r="G132" s="72"/>
      <c r="H132" s="84"/>
      <c r="I132" s="43"/>
      <c r="J132" s="39"/>
    </row>
    <row r="133" spans="1:10" ht="15.6" x14ac:dyDescent="0.3">
      <c r="A133" s="32"/>
      <c r="B133" s="46" t="s">
        <v>18</v>
      </c>
      <c r="C133" s="50"/>
      <c r="D133" s="48"/>
      <c r="E133" s="48"/>
      <c r="F133" s="47">
        <v>1401</v>
      </c>
      <c r="G133" s="71"/>
      <c r="H133" s="83"/>
      <c r="I133" s="47"/>
      <c r="J133" s="62" t="s">
        <v>99</v>
      </c>
    </row>
    <row r="134" spans="1:10" ht="15.6" x14ac:dyDescent="0.3">
      <c r="A134" s="32"/>
      <c r="B134" s="46" t="s">
        <v>40</v>
      </c>
      <c r="C134" s="50"/>
      <c r="D134" s="48"/>
      <c r="E134" s="48"/>
      <c r="F134" s="47">
        <v>89</v>
      </c>
      <c r="G134" s="71"/>
      <c r="H134" s="83"/>
      <c r="I134" s="47"/>
      <c r="J134" s="62" t="s">
        <v>99</v>
      </c>
    </row>
    <row r="135" spans="1:10" ht="15.6" x14ac:dyDescent="0.3">
      <c r="A135" s="32"/>
      <c r="B135" s="46" t="s">
        <v>25</v>
      </c>
      <c r="C135" s="50"/>
      <c r="D135" s="48"/>
      <c r="E135" s="48"/>
      <c r="F135" s="47">
        <v>373</v>
      </c>
      <c r="G135" s="71"/>
      <c r="H135" s="83"/>
      <c r="I135" s="47"/>
      <c r="J135" s="62" t="s">
        <v>99</v>
      </c>
    </row>
    <row r="136" spans="1:10" ht="15.6" x14ac:dyDescent="0.3">
      <c r="A136" s="32" t="s">
        <v>149</v>
      </c>
      <c r="B136" s="31" t="s">
        <v>100</v>
      </c>
      <c r="C136" s="57"/>
      <c r="D136" s="43">
        <v>0</v>
      </c>
      <c r="E136" s="43"/>
      <c r="F136" s="43">
        <v>2508</v>
      </c>
      <c r="G136" s="72"/>
      <c r="H136" s="84"/>
      <c r="I136" s="43"/>
      <c r="J136" s="63" t="s">
        <v>101</v>
      </c>
    </row>
    <row r="137" spans="1:10" ht="15.6" x14ac:dyDescent="0.3">
      <c r="A137" s="32" t="s">
        <v>150</v>
      </c>
      <c r="B137" s="31" t="s">
        <v>103</v>
      </c>
      <c r="C137" s="57"/>
      <c r="D137" s="43"/>
      <c r="E137" s="43"/>
      <c r="F137" s="43">
        <v>371.47</v>
      </c>
      <c r="G137" s="72"/>
      <c r="H137" s="84"/>
      <c r="I137" s="43"/>
      <c r="J137" s="63" t="s">
        <v>101</v>
      </c>
    </row>
    <row r="138" spans="1:10" ht="15.6" x14ac:dyDescent="0.3">
      <c r="A138" s="32" t="s">
        <v>151</v>
      </c>
      <c r="B138" s="31" t="s">
        <v>102</v>
      </c>
      <c r="C138" s="57"/>
      <c r="D138" s="43">
        <v>0</v>
      </c>
      <c r="E138" s="43"/>
      <c r="F138" s="43">
        <v>1687.19</v>
      </c>
      <c r="G138" s="72"/>
      <c r="H138" s="84"/>
      <c r="I138" s="43"/>
      <c r="J138" s="63" t="s">
        <v>101</v>
      </c>
    </row>
    <row r="139" spans="1:10" ht="15.6" x14ac:dyDescent="0.3">
      <c r="A139" s="32" t="s">
        <v>152</v>
      </c>
      <c r="B139" s="31" t="s">
        <v>104</v>
      </c>
      <c r="C139" s="57"/>
      <c r="D139" s="43">
        <v>270000</v>
      </c>
      <c r="E139" s="43"/>
      <c r="F139" s="43">
        <v>3005.82</v>
      </c>
      <c r="G139" s="72"/>
      <c r="H139" s="84"/>
      <c r="I139" s="43"/>
      <c r="J139" s="63" t="s">
        <v>105</v>
      </c>
    </row>
    <row r="140" spans="1:10" ht="15.6" x14ac:dyDescent="0.3">
      <c r="A140" s="32" t="s">
        <v>153</v>
      </c>
      <c r="B140" s="31" t="s">
        <v>106</v>
      </c>
      <c r="C140" s="57"/>
      <c r="D140" s="43"/>
      <c r="E140" s="43"/>
      <c r="F140" s="43">
        <f>SUM(F141:F145)</f>
        <v>9327.61</v>
      </c>
      <c r="G140" s="72"/>
      <c r="H140" s="84"/>
      <c r="I140" s="43"/>
      <c r="J140" s="39"/>
    </row>
    <row r="141" spans="1:10" ht="15.6" x14ac:dyDescent="0.3">
      <c r="A141" s="32"/>
      <c r="B141" s="46" t="s">
        <v>25</v>
      </c>
      <c r="C141" s="58"/>
      <c r="D141" s="47"/>
      <c r="E141" s="47"/>
      <c r="F141" s="47">
        <v>337.87</v>
      </c>
      <c r="G141" s="71"/>
      <c r="H141" s="83"/>
      <c r="I141" s="47"/>
      <c r="J141" s="62" t="s">
        <v>107</v>
      </c>
    </row>
    <row r="142" spans="1:10" ht="15.6" x14ac:dyDescent="0.3">
      <c r="A142" s="32"/>
      <c r="B142" s="46" t="s">
        <v>18</v>
      </c>
      <c r="C142" s="58"/>
      <c r="D142" s="47"/>
      <c r="E142" s="47"/>
      <c r="F142" s="47">
        <v>3346.62</v>
      </c>
      <c r="G142" s="71"/>
      <c r="H142" s="83"/>
      <c r="I142" s="47"/>
      <c r="J142" s="62" t="s">
        <v>107</v>
      </c>
    </row>
    <row r="143" spans="1:10" ht="15.6" x14ac:dyDescent="0.3">
      <c r="A143" s="32"/>
      <c r="B143" s="46" t="s">
        <v>19</v>
      </c>
      <c r="C143" s="58"/>
      <c r="D143" s="47"/>
      <c r="E143" s="47"/>
      <c r="F143" s="47">
        <v>1526.38</v>
      </c>
      <c r="G143" s="71"/>
      <c r="H143" s="83"/>
      <c r="I143" s="47"/>
      <c r="J143" s="62" t="s">
        <v>107</v>
      </c>
    </row>
    <row r="144" spans="1:10" ht="15.6" x14ac:dyDescent="0.3">
      <c r="A144" s="32"/>
      <c r="B144" s="46" t="s">
        <v>71</v>
      </c>
      <c r="C144" s="58"/>
      <c r="D144" s="47"/>
      <c r="E144" s="47"/>
      <c r="F144" s="47">
        <v>2180.81</v>
      </c>
      <c r="G144" s="71"/>
      <c r="H144" s="83"/>
      <c r="I144" s="47"/>
      <c r="J144" s="62" t="s">
        <v>107</v>
      </c>
    </row>
    <row r="145" spans="1:10" ht="15.6" x14ac:dyDescent="0.3">
      <c r="A145" s="32"/>
      <c r="B145" s="46" t="s">
        <v>40</v>
      </c>
      <c r="C145" s="58"/>
      <c r="D145" s="47"/>
      <c r="E145" s="47"/>
      <c r="F145" s="47">
        <v>1935.93</v>
      </c>
      <c r="G145" s="71"/>
      <c r="H145" s="83"/>
      <c r="I145" s="47"/>
      <c r="J145" s="62" t="s">
        <v>107</v>
      </c>
    </row>
    <row r="146" spans="1:10" ht="31.2" x14ac:dyDescent="0.3">
      <c r="A146" s="32" t="s">
        <v>154</v>
      </c>
      <c r="B146" s="31" t="s">
        <v>111</v>
      </c>
      <c r="C146" s="57"/>
      <c r="D146" s="43"/>
      <c r="E146" s="43"/>
      <c r="F146" s="43">
        <v>11706.17</v>
      </c>
      <c r="G146" s="72"/>
      <c r="H146" s="84"/>
      <c r="I146" s="43"/>
      <c r="J146" s="63" t="s">
        <v>187</v>
      </c>
    </row>
    <row r="147" spans="1:10" ht="15.6" x14ac:dyDescent="0.3">
      <c r="A147" s="32" t="s">
        <v>155</v>
      </c>
      <c r="B147" s="31" t="s">
        <v>112</v>
      </c>
      <c r="C147" s="57"/>
      <c r="D147" s="43"/>
      <c r="E147" s="43"/>
      <c r="F147" s="43">
        <v>2505.7399999999998</v>
      </c>
      <c r="G147" s="72"/>
      <c r="H147" s="84"/>
      <c r="I147" s="43"/>
      <c r="J147" s="63" t="s">
        <v>188</v>
      </c>
    </row>
    <row r="148" spans="1:10" ht="31.2" x14ac:dyDescent="0.3">
      <c r="A148" s="32" t="s">
        <v>156</v>
      </c>
      <c r="B148" s="31" t="s">
        <v>162</v>
      </c>
      <c r="C148" s="57"/>
      <c r="D148" s="43"/>
      <c r="E148" s="43"/>
      <c r="F148" s="43">
        <v>20000</v>
      </c>
      <c r="G148" s="72"/>
      <c r="H148" s="84"/>
      <c r="I148" s="43"/>
      <c r="J148" s="63" t="s">
        <v>189</v>
      </c>
    </row>
    <row r="149" spans="1:10" ht="31.2" x14ac:dyDescent="0.3">
      <c r="A149" s="64" t="s">
        <v>161</v>
      </c>
      <c r="B149" s="31" t="s">
        <v>17</v>
      </c>
      <c r="C149" s="57"/>
      <c r="D149" s="43"/>
      <c r="E149" s="43"/>
      <c r="F149" s="43">
        <v>7000</v>
      </c>
      <c r="G149" s="72"/>
      <c r="H149" s="84"/>
      <c r="I149" s="43"/>
      <c r="J149" s="63" t="s">
        <v>186</v>
      </c>
    </row>
    <row r="150" spans="1:10" ht="31.2" x14ac:dyDescent="0.3">
      <c r="A150" s="64" t="s">
        <v>194</v>
      </c>
      <c r="B150" s="31" t="s">
        <v>195</v>
      </c>
      <c r="C150" s="57"/>
      <c r="D150" s="43"/>
      <c r="E150" s="43"/>
      <c r="F150" s="43">
        <v>20000</v>
      </c>
      <c r="G150" s="72"/>
      <c r="H150" s="84"/>
      <c r="I150" s="43"/>
      <c r="J150" s="63" t="s">
        <v>219</v>
      </c>
    </row>
    <row r="151" spans="1:10" ht="15.6" x14ac:dyDescent="0.3">
      <c r="A151" s="64"/>
      <c r="B151" s="31"/>
      <c r="C151" s="57"/>
      <c r="D151" s="43"/>
      <c r="E151" s="43"/>
      <c r="F151" s="43"/>
      <c r="G151" s="72"/>
      <c r="H151" s="84"/>
      <c r="I151" s="43"/>
      <c r="J151" s="63"/>
    </row>
    <row r="152" spans="1:10" ht="18" x14ac:dyDescent="0.35">
      <c r="A152" s="52" t="s">
        <v>223</v>
      </c>
      <c r="B152" s="29" t="s">
        <v>233</v>
      </c>
      <c r="C152" s="36" t="s">
        <v>37</v>
      </c>
      <c r="D152" s="38"/>
      <c r="E152" s="35"/>
      <c r="F152" s="35">
        <f>+F153+F154+F157+F158+F155+F156</f>
        <v>0</v>
      </c>
      <c r="G152" s="69"/>
      <c r="H152" s="84"/>
      <c r="I152" s="43"/>
      <c r="J152" s="63"/>
    </row>
    <row r="153" spans="1:10" ht="15.6" x14ac:dyDescent="0.3">
      <c r="A153" s="64" t="s">
        <v>224</v>
      </c>
      <c r="B153" s="31" t="s">
        <v>225</v>
      </c>
      <c r="C153" s="57"/>
      <c r="D153" s="43"/>
      <c r="E153" s="43"/>
      <c r="F153" s="43">
        <f>-19200-6490</f>
        <v>-25690</v>
      </c>
      <c r="G153" s="70" t="s">
        <v>238</v>
      </c>
      <c r="H153" s="82" t="s">
        <v>238</v>
      </c>
      <c r="I153" s="43"/>
      <c r="J153" s="76" t="s">
        <v>229</v>
      </c>
    </row>
    <row r="154" spans="1:10" ht="15.6" x14ac:dyDescent="0.3">
      <c r="A154" s="64"/>
      <c r="B154" s="31" t="s">
        <v>37</v>
      </c>
      <c r="C154" s="57"/>
      <c r="D154" s="43"/>
      <c r="E154" s="43"/>
      <c r="F154" s="43">
        <f>19200+6490</f>
        <v>25690</v>
      </c>
      <c r="G154" s="70"/>
      <c r="H154" s="82"/>
      <c r="I154" s="43"/>
      <c r="J154" s="77"/>
    </row>
    <row r="155" spans="1:10" ht="15.6" x14ac:dyDescent="0.3">
      <c r="A155" s="64" t="s">
        <v>226</v>
      </c>
      <c r="B155" s="31" t="s">
        <v>225</v>
      </c>
      <c r="C155" s="57"/>
      <c r="D155" s="43"/>
      <c r="E155" s="43"/>
      <c r="F155" s="43">
        <v>-6000</v>
      </c>
      <c r="G155" s="70" t="s">
        <v>238</v>
      </c>
      <c r="H155" s="82" t="s">
        <v>238</v>
      </c>
      <c r="I155" s="43"/>
      <c r="J155" s="76" t="s">
        <v>230</v>
      </c>
    </row>
    <row r="156" spans="1:10" ht="15.6" x14ac:dyDescent="0.3">
      <c r="A156" s="64"/>
      <c r="B156" s="31" t="s">
        <v>37</v>
      </c>
      <c r="C156" s="57"/>
      <c r="D156" s="43"/>
      <c r="E156" s="43"/>
      <c r="F156" s="43">
        <v>6000</v>
      </c>
      <c r="G156" s="70"/>
      <c r="H156" s="82"/>
      <c r="I156" s="43"/>
      <c r="J156" s="77"/>
    </row>
    <row r="157" spans="1:10" ht="15.6" x14ac:dyDescent="0.3">
      <c r="A157" s="64" t="s">
        <v>227</v>
      </c>
      <c r="B157" s="31" t="s">
        <v>228</v>
      </c>
      <c r="C157" s="57"/>
      <c r="D157" s="43"/>
      <c r="E157" s="43"/>
      <c r="F157" s="43">
        <v>500</v>
      </c>
      <c r="G157" s="70" t="s">
        <v>238</v>
      </c>
      <c r="H157" s="82" t="s">
        <v>238</v>
      </c>
      <c r="I157" s="43"/>
      <c r="J157" s="76" t="s">
        <v>231</v>
      </c>
    </row>
    <row r="158" spans="1:10" ht="15.6" x14ac:dyDescent="0.3">
      <c r="A158" s="64"/>
      <c r="B158" s="31" t="s">
        <v>37</v>
      </c>
      <c r="C158" s="57"/>
      <c r="D158" s="43"/>
      <c r="E158" s="43"/>
      <c r="F158" s="43">
        <v>-500</v>
      </c>
      <c r="G158" s="72"/>
      <c r="H158" s="84"/>
      <c r="I158" s="43"/>
      <c r="J158" s="77"/>
    </row>
    <row r="159" spans="1:10" x14ac:dyDescent="0.25">
      <c r="A159" s="19"/>
      <c r="B159" s="24"/>
      <c r="C159" s="21"/>
      <c r="D159" s="22"/>
      <c r="E159" s="22"/>
      <c r="F159" s="22"/>
      <c r="G159" s="68"/>
      <c r="H159" s="80"/>
      <c r="I159" s="22"/>
      <c r="J159" s="21"/>
    </row>
    <row r="160" spans="1:10" ht="18" x14ac:dyDescent="0.35">
      <c r="A160" s="19"/>
      <c r="B160" s="29" t="s">
        <v>158</v>
      </c>
      <c r="C160" s="36"/>
      <c r="D160" s="35"/>
      <c r="E160" s="35">
        <f>+E3</f>
        <v>747563.46</v>
      </c>
      <c r="F160" s="38"/>
      <c r="G160" s="69">
        <f>+E3+E118</f>
        <v>775563.46</v>
      </c>
      <c r="H160" s="85"/>
      <c r="I160" s="38"/>
      <c r="J160" s="21"/>
    </row>
    <row r="161" spans="1:10" ht="17.399999999999999" x14ac:dyDescent="0.3">
      <c r="A161" s="19"/>
      <c r="B161" s="29" t="s">
        <v>159</v>
      </c>
      <c r="C161" s="36"/>
      <c r="D161" s="35"/>
      <c r="E161" s="35"/>
      <c r="F161" s="35">
        <f>+F30+F116</f>
        <v>747563.46</v>
      </c>
      <c r="G161" s="69">
        <f>+F30+F117+F114</f>
        <v>775563.46</v>
      </c>
      <c r="H161" s="81"/>
      <c r="I161" s="35"/>
      <c r="J161" s="21"/>
    </row>
    <row r="162" spans="1:10" x14ac:dyDescent="0.25">
      <c r="F162" s="51"/>
      <c r="I162" s="51"/>
    </row>
  </sheetData>
  <mergeCells count="5">
    <mergeCell ref="A1:J1"/>
    <mergeCell ref="J153:J154"/>
    <mergeCell ref="J155:J156"/>
    <mergeCell ref="J157:J158"/>
    <mergeCell ref="J104:J10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 Roosioja</dc:creator>
  <cp:lastModifiedBy>Aime Roosioja</cp:lastModifiedBy>
  <cp:lastPrinted>2025-01-14T10:06:47Z</cp:lastPrinted>
  <dcterms:created xsi:type="dcterms:W3CDTF">2024-12-04T10:13:47Z</dcterms:created>
  <dcterms:modified xsi:type="dcterms:W3CDTF">2025-01-23T14:20:15Z</dcterms:modified>
</cp:coreProperties>
</file>