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yrivv-my.sharepoint.com/personal/lii_laanemets_tyri_ee/Documents/Desktop/"/>
    </mc:Choice>
  </mc:AlternateContent>
  <xr:revisionPtr revIDLastSave="36" documentId="8_{52667CCA-F26B-4B34-81E3-2AD3E86F5ACB}" xr6:coauthVersionLast="47" xr6:coauthVersionMax="47" xr10:uidLastSave="{D0C8535A-B910-4EDD-91A3-15FF22524E47}"/>
  <bookViews>
    <workbookView xWindow="-108" yWindow="-108" windowWidth="23256" windowHeight="12576" xr2:uid="{AC6551A3-08ED-40EF-B97E-E57640A8C448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1" l="1"/>
  <c r="C23" i="1"/>
  <c r="C93" i="1"/>
  <c r="C88" i="1" s="1"/>
  <c r="C63" i="1"/>
  <c r="C59" i="1"/>
  <c r="C47" i="1"/>
  <c r="C33" i="1"/>
  <c r="C18" i="1"/>
  <c r="C13" i="1"/>
  <c r="C12" i="1" s="1"/>
  <c r="C31" i="1"/>
  <c r="C101" i="1" s="1"/>
  <c r="C84" i="1"/>
  <c r="C7" i="1"/>
  <c r="C24" i="1"/>
  <c r="C42" i="1"/>
  <c r="C73" i="1"/>
  <c r="C86" i="1"/>
  <c r="C85" i="1"/>
  <c r="C44" i="1"/>
  <c r="C10" i="1"/>
  <c r="C78" i="1" l="1"/>
  <c r="C72" i="1" s="1"/>
  <c r="C70" i="1"/>
  <c r="C68" i="1"/>
  <c r="C66" i="1"/>
  <c r="C57" i="1"/>
  <c r="C56" i="1" s="1"/>
  <c r="C53" i="1"/>
  <c r="C50" i="1" s="1"/>
  <c r="C46" i="1"/>
  <c r="C40" i="1"/>
  <c r="C27" i="1"/>
  <c r="C21" i="1"/>
  <c r="C14" i="1"/>
  <c r="C9" i="1"/>
  <c r="C65" i="1" l="1"/>
  <c r="C38" i="1" s="1"/>
  <c r="C8" i="1"/>
  <c r="C17" i="1"/>
  <c r="C6" i="1" l="1"/>
  <c r="C99" i="1" s="1"/>
  <c r="C36" i="1" l="1"/>
  <c r="C26" i="1"/>
  <c r="C32" i="1" s="1"/>
  <c r="C100" i="1"/>
  <c r="C102" i="1" s="1"/>
  <c r="C96" i="1"/>
  <c r="C97" i="1" s="1"/>
</calcChain>
</file>

<file path=xl/sharedStrings.xml><?xml version="1.0" encoding="utf-8"?>
<sst xmlns="http://schemas.openxmlformats.org/spreadsheetml/2006/main" count="161" uniqueCount="158">
  <si>
    <t>kirje nimetus</t>
  </si>
  <si>
    <t>summa</t>
  </si>
  <si>
    <t>Tulu kood</t>
  </si>
  <si>
    <t>PÕHITEGEVUSE TULUD KOKKU</t>
  </si>
  <si>
    <t>Tulud kaupade ja teenuste müügist</t>
  </si>
  <si>
    <t>35</t>
  </si>
  <si>
    <t>Toetused</t>
  </si>
  <si>
    <t>Saadavad toetused tegevuskuludeks</t>
  </si>
  <si>
    <t>Toetusfond (lg 1)</t>
  </si>
  <si>
    <t>Tasandussfond (lg 2)</t>
  </si>
  <si>
    <t>Muud saadud toetused tegevuskuludeks</t>
  </si>
  <si>
    <t>3500</t>
  </si>
  <si>
    <t>Saadud tegevuskulude sihtfinantseerimine</t>
  </si>
  <si>
    <t>Muud tegevustulud</t>
  </si>
  <si>
    <t>Eespool nimetamata muud tulud</t>
  </si>
  <si>
    <t>PÕHITEGEVUSE KULUD</t>
  </si>
  <si>
    <t>40,41,4500,452</t>
  </si>
  <si>
    <t>Antavad toetused tegevuskuludeks</t>
  </si>
  <si>
    <t xml:space="preserve">Sotsiaalabitoetused </t>
  </si>
  <si>
    <t>Mittesihtotstarbelised toetused</t>
  </si>
  <si>
    <t>Muud tegevuskulud</t>
  </si>
  <si>
    <t>Personalikulud</t>
  </si>
  <si>
    <t>Majandamiskuud</t>
  </si>
  <si>
    <t>Muud kulud</t>
  </si>
  <si>
    <t>PÕHITEGEVUSE TULEM</t>
  </si>
  <si>
    <t>Kood</t>
  </si>
  <si>
    <t>INVESTEERIMISTEGEVUS KOKKU</t>
  </si>
  <si>
    <t>Põhivara müük (+)</t>
  </si>
  <si>
    <t>15</t>
  </si>
  <si>
    <t>Põhivara soetus (-)</t>
  </si>
  <si>
    <t>3502</t>
  </si>
  <si>
    <t>Põhivara soetuseks saadav sihtfinantseerimine(+)</t>
  </si>
  <si>
    <t>4502</t>
  </si>
  <si>
    <t>Põhivara soetuseks antav sihtfinantseerimine(-)</t>
  </si>
  <si>
    <t>EELARVE TULEM (ÜLEJÄÄK(+)/PUUDUJÄÄK (-)</t>
  </si>
  <si>
    <t>FINANTSEERIMISTEGEVUS</t>
  </si>
  <si>
    <t>2585</t>
  </si>
  <si>
    <t>Kohustuste võtmine</t>
  </si>
  <si>
    <t>100</t>
  </si>
  <si>
    <t>LIKVIIDSETE VARADE MUUTUS 
(+suurenemine, - vähenemine)</t>
  </si>
  <si>
    <t>KOGU EELARVE TULUDE, KULUDE VAHE</t>
  </si>
  <si>
    <t>EELARVE PÕHITEGEVUSE JA INVESTEERIMISTEGEVUSE KULUD</t>
  </si>
  <si>
    <t>Tegevusala</t>
  </si>
  <si>
    <t>01</t>
  </si>
  <si>
    <t>ÜLDISED VALITSUSSEKTORI TEENUSED</t>
  </si>
  <si>
    <t>01112</t>
  </si>
  <si>
    <t>Türi Vallavalitsus</t>
  </si>
  <si>
    <t>01114</t>
  </si>
  <si>
    <t>Reservfond</t>
  </si>
  <si>
    <t>01800</t>
  </si>
  <si>
    <t>Üldiseloomuga ülekanded valitsussektoris</t>
  </si>
  <si>
    <t>04</t>
  </si>
  <si>
    <t>MAJANDUS</t>
  </si>
  <si>
    <t>04510</t>
  </si>
  <si>
    <t>Maanteetransport</t>
  </si>
  <si>
    <t>Maanteetransport, Türi Haldus</t>
  </si>
  <si>
    <t>04900</t>
  </si>
  <si>
    <t>Muu majandus</t>
  </si>
  <si>
    <t>05</t>
  </si>
  <si>
    <t>KESKKONNAKAITSE</t>
  </si>
  <si>
    <t>05400</t>
  </si>
  <si>
    <t>Bioloogilise mitmekesisuse ja maastiku kaitse</t>
  </si>
  <si>
    <t>0540001</t>
  </si>
  <si>
    <t>Bioloogilise mitmekesisuse ja maastiku kaitse, vald</t>
  </si>
  <si>
    <t>0540002</t>
  </si>
  <si>
    <t>Bioloogilise mitmekesisuse ja maastiku kaitse, Türi Haldus</t>
  </si>
  <si>
    <t>06</t>
  </si>
  <si>
    <t>ELAMU- JA KOMMUNAALMAJANDUS</t>
  </si>
  <si>
    <t>06400</t>
  </si>
  <si>
    <t>Tänavavalgustus</t>
  </si>
  <si>
    <t>0640002</t>
  </si>
  <si>
    <t>Tänavavalgustus, Türi Haldus</t>
  </si>
  <si>
    <t>06605</t>
  </si>
  <si>
    <t>Muud elamu- ja kommunaalmajanduse tegevus</t>
  </si>
  <si>
    <t>0660511</t>
  </si>
  <si>
    <t>Hulkuvate loomadega seotud tegevus, Türi Haldus</t>
  </si>
  <si>
    <t>0660513</t>
  </si>
  <si>
    <t>Türi Kommunaalasutus</t>
  </si>
  <si>
    <t>0660514</t>
  </si>
  <si>
    <t>Türi Haldus</t>
  </si>
  <si>
    <t>07</t>
  </si>
  <si>
    <t>TERVISHOID</t>
  </si>
  <si>
    <t>07210</t>
  </si>
  <si>
    <t>Üldmeditsiiniteenused</t>
  </si>
  <si>
    <t>08</t>
  </si>
  <si>
    <t>VABA AEG, KULTUUR, RELIGIOON</t>
  </si>
  <si>
    <t>08102</t>
  </si>
  <si>
    <t>Sporditegevus</t>
  </si>
  <si>
    <t>0810201</t>
  </si>
  <si>
    <t>Toetus spordiorganisatsioonidele</t>
  </si>
  <si>
    <t>08201</t>
  </si>
  <si>
    <t>Raamatukogud</t>
  </si>
  <si>
    <t>0820102</t>
  </si>
  <si>
    <t>Türi Raamatukogu</t>
  </si>
  <si>
    <t>08202</t>
  </si>
  <si>
    <t>Rahva- ja kultuurimajad</t>
  </si>
  <si>
    <t>0820201</t>
  </si>
  <si>
    <t>Türi Kultuurikeskus</t>
  </si>
  <si>
    <t>09</t>
  </si>
  <si>
    <t>HARIDUS</t>
  </si>
  <si>
    <t>09110</t>
  </si>
  <si>
    <t>Alusharidus</t>
  </si>
  <si>
    <t>0911002</t>
  </si>
  <si>
    <t>Retla-Kabala Kool, lasteaed</t>
  </si>
  <si>
    <t>0911003</t>
  </si>
  <si>
    <t>Käru Põhikool, Lasteaed</t>
  </si>
  <si>
    <t>0911005</t>
  </si>
  <si>
    <t>Väätsa Lasteaed Paikäpp</t>
  </si>
  <si>
    <t>0911009</t>
  </si>
  <si>
    <t>Türi Lasteaed</t>
  </si>
  <si>
    <t>09212</t>
  </si>
  <si>
    <t>09212021</t>
  </si>
  <si>
    <t>Laupa Põhikool</t>
  </si>
  <si>
    <t>09212031</t>
  </si>
  <si>
    <t>Retla-Kabala Kool</t>
  </si>
  <si>
    <t>09212041</t>
  </si>
  <si>
    <t>Türi Põhikool</t>
  </si>
  <si>
    <t>09212051</t>
  </si>
  <si>
    <t>Türi Kevade Kool</t>
  </si>
  <si>
    <t>09212071</t>
  </si>
  <si>
    <t>Väätsa Põhikool</t>
  </si>
  <si>
    <t>09212081</t>
  </si>
  <si>
    <t>Türi Ühisgümnaasium</t>
  </si>
  <si>
    <t>09510</t>
  </si>
  <si>
    <t>Noorte huviharidus ja huvitegevus</t>
  </si>
  <si>
    <t>09601</t>
  </si>
  <si>
    <t>Koolitoit</t>
  </si>
  <si>
    <t>09800</t>
  </si>
  <si>
    <t>Muu haridus</t>
  </si>
  <si>
    <t>10</t>
  </si>
  <si>
    <t>SOTSIAALNE KAITSE</t>
  </si>
  <si>
    <t>10121</t>
  </si>
  <si>
    <t>Muu puuetega inimeste sotsiaalne kaitse</t>
  </si>
  <si>
    <t>10200</t>
  </si>
  <si>
    <t>Väljaspool kodu osutatav üldhooldusteenus</t>
  </si>
  <si>
    <t>Eakate koduhooldusteenus</t>
  </si>
  <si>
    <t>10402</t>
  </si>
  <si>
    <t>Muu perekondade ja laste sotsiaalne kaitse</t>
  </si>
  <si>
    <t>Eluasemeteenused sotsiaalsetele riskirühmadele</t>
  </si>
  <si>
    <t>Eluasemeteenused sotsiaalsetele riskirühmadele, Türi Haldus</t>
  </si>
  <si>
    <t>10701</t>
  </si>
  <si>
    <t>Riiklik toimetulekutoetus</t>
  </si>
  <si>
    <t>EELARVE KULUD KOKKU</t>
  </si>
  <si>
    <t>EELARVE MAHT KOKKU</t>
  </si>
  <si>
    <t>tulud</t>
  </si>
  <si>
    <t>kulud</t>
  </si>
  <si>
    <t>02</t>
  </si>
  <si>
    <t>Riigikaitse</t>
  </si>
  <si>
    <t>02200</t>
  </si>
  <si>
    <t>investeering</t>
  </si>
  <si>
    <t>Türi valla 2025. aasta lisaeelarve</t>
  </si>
  <si>
    <t>05101</t>
  </si>
  <si>
    <t>0510102</t>
  </si>
  <si>
    <t>Avalike alade puhastus</t>
  </si>
  <si>
    <t>Avalike alade puhastus, Türi Haldus</t>
  </si>
  <si>
    <t>Türi Vallavolikogu …..2025 määruse nr  "Türi valla 2025. aasta lisaeelarve" lisa 1</t>
  </si>
  <si>
    <t>Põhi- ja üldkeskharidus</t>
  </si>
  <si>
    <t>Tsiviilkaitse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</si>
</sst>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86"/>
      <scheme val="minor"/>
    </font>
    <font>
      <i/>
      <sz val="11"/>
      <color rgb="FF7F7F7F"/>
      <name val="Aptos Narrow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4"/>
      <color theme="1"/>
      <name val="Aptos Narrow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1" xfId="0" applyFont="1" applyBorder="1"/>
    <xf numFmtId="0" fontId="3" fillId="0" borderId="1" xfId="1" applyFont="1" applyBorder="1" applyAlignment="1">
      <alignment horizontal="left"/>
    </xf>
    <xf numFmtId="4" fontId="4" fillId="0" borderId="1" xfId="0" applyNumberFormat="1" applyFont="1" applyBorder="1"/>
    <xf numFmtId="0" fontId="3" fillId="0" borderId="1" xfId="0" applyFont="1" applyBorder="1" applyAlignment="1">
      <alignment horizontal="left"/>
    </xf>
    <xf numFmtId="0" fontId="5" fillId="0" borderId="1" xfId="1" applyFont="1" applyBorder="1" applyAlignment="1">
      <alignment horizontal="left"/>
    </xf>
    <xf numFmtId="4" fontId="6" fillId="0" borderId="1" xfId="0" applyNumberFormat="1" applyFont="1" applyBorder="1"/>
    <xf numFmtId="49" fontId="3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8" fillId="0" borderId="1" xfId="1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1" xfId="0" applyNumberFormat="1" applyFont="1" applyBorder="1"/>
    <xf numFmtId="4" fontId="2" fillId="0" borderId="0" xfId="0" applyNumberFormat="1" applyFont="1"/>
    <xf numFmtId="49" fontId="3" fillId="0" borderId="1" xfId="0" applyNumberFormat="1" applyFont="1" applyBorder="1"/>
    <xf numFmtId="0" fontId="3" fillId="0" borderId="1" xfId="0" applyFont="1" applyBorder="1" applyAlignment="1">
      <alignment horizontal="left" wrapText="1"/>
    </xf>
    <xf numFmtId="0" fontId="3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Protection="1">
      <protection locked="0"/>
    </xf>
    <xf numFmtId="0" fontId="5" fillId="0" borderId="1" xfId="0" applyFont="1" applyBorder="1" applyAlignment="1" applyProtection="1">
      <alignment horizontal="left"/>
      <protection locked="0"/>
    </xf>
    <xf numFmtId="49" fontId="5" fillId="0" borderId="1" xfId="0" applyNumberFormat="1" applyFont="1" applyBorder="1" applyProtection="1">
      <protection locked="0"/>
    </xf>
    <xf numFmtId="49" fontId="3" fillId="0" borderId="1" xfId="0" applyNumberFormat="1" applyFont="1" applyBorder="1" applyProtection="1">
      <protection locked="0"/>
    </xf>
    <xf numFmtId="49" fontId="5" fillId="0" borderId="1" xfId="0" quotePrefix="1" applyNumberFormat="1" applyFont="1" applyBorder="1" applyProtection="1">
      <protection locked="0"/>
    </xf>
    <xf numFmtId="0" fontId="5" fillId="0" borderId="1" xfId="0" quotePrefix="1" applyFont="1" applyBorder="1" applyProtection="1">
      <protection locked="0"/>
    </xf>
    <xf numFmtId="0" fontId="7" fillId="0" borderId="1" xfId="0" applyFont="1" applyBorder="1"/>
    <xf numFmtId="0" fontId="5" fillId="0" borderId="1" xfId="0" applyFont="1" applyBorder="1" applyAlignment="1" applyProtection="1">
      <alignment horizontal="left" wrapText="1"/>
      <protection locked="0"/>
    </xf>
    <xf numFmtId="0" fontId="6" fillId="0" borderId="1" xfId="0" applyFont="1" applyBorder="1"/>
    <xf numFmtId="0" fontId="2" fillId="0" borderId="1" xfId="0" applyFont="1" applyBorder="1"/>
    <xf numFmtId="0" fontId="4" fillId="0" borderId="1" xfId="0" applyFont="1" applyBorder="1"/>
    <xf numFmtId="4" fontId="6" fillId="0" borderId="0" xfId="0" applyNumberFormat="1" applyFont="1"/>
    <xf numFmtId="49" fontId="3" fillId="0" borderId="1" xfId="0" quotePrefix="1" applyNumberFormat="1" applyFont="1" applyBorder="1" applyProtection="1">
      <protection locked="0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" fillId="0" borderId="0" xfId="0" applyFont="1" applyAlignment="1">
      <alignment horizontal="right" vertical="top"/>
    </xf>
  </cellXfs>
  <cellStyles count="2">
    <cellStyle name="Normaallaad" xfId="0" builtinId="0"/>
    <cellStyle name="Selgitav teks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834C2-E6DC-44EA-A0DF-4FB6E28FFF47}">
  <dimension ref="A1:E102"/>
  <sheetViews>
    <sheetView tabSelected="1" zoomScale="140" zoomScaleNormal="140" workbookViewId="0">
      <selection activeCell="B1" sqref="B1:C2"/>
    </sheetView>
  </sheetViews>
  <sheetFormatPr defaultColWidth="8.88671875" defaultRowHeight="15.6" x14ac:dyDescent="0.3"/>
  <cols>
    <col min="1" max="1" width="10.21875" style="1" bestFit="1" customWidth="1"/>
    <col min="2" max="2" width="55.5546875" style="1" customWidth="1"/>
    <col min="3" max="3" width="16.77734375" style="29" customWidth="1"/>
    <col min="4" max="5" width="12.6640625" style="1" bestFit="1" customWidth="1"/>
    <col min="6" max="16384" width="8.88671875" style="1"/>
  </cols>
  <sheetData>
    <row r="1" spans="1:5" ht="15.6" customHeight="1" x14ac:dyDescent="0.25">
      <c r="B1" s="36" t="s">
        <v>155</v>
      </c>
      <c r="C1" s="36"/>
    </row>
    <row r="2" spans="1:5" ht="15.6" customHeight="1" x14ac:dyDescent="0.25">
      <c r="B2" s="36"/>
      <c r="C2" s="36"/>
    </row>
    <row r="3" spans="1:5" ht="18" x14ac:dyDescent="0.35">
      <c r="A3" s="34" t="s">
        <v>150</v>
      </c>
      <c r="B3" s="35"/>
    </row>
    <row r="4" spans="1:5" ht="13.8" x14ac:dyDescent="0.25">
      <c r="A4" s="31"/>
      <c r="B4" s="32" t="s">
        <v>0</v>
      </c>
      <c r="C4" s="33" t="s">
        <v>1</v>
      </c>
    </row>
    <row r="5" spans="1:5" ht="13.8" x14ac:dyDescent="0.25">
      <c r="A5" s="31"/>
      <c r="B5" s="32"/>
      <c r="C5" s="33"/>
    </row>
    <row r="6" spans="1:5" x14ac:dyDescent="0.3">
      <c r="A6" s="2" t="s">
        <v>2</v>
      </c>
      <c r="B6" s="3" t="s">
        <v>3</v>
      </c>
      <c r="C6" s="4">
        <f>+C7+C8+C14</f>
        <v>565365.22000000009</v>
      </c>
      <c r="E6" s="13"/>
    </row>
    <row r="7" spans="1:5" x14ac:dyDescent="0.3">
      <c r="A7" s="5">
        <v>32</v>
      </c>
      <c r="B7" s="3" t="s">
        <v>4</v>
      </c>
      <c r="C7" s="4">
        <f>41819.14-450</f>
        <v>41369.14</v>
      </c>
    </row>
    <row r="8" spans="1:5" x14ac:dyDescent="0.3">
      <c r="A8" s="8" t="s">
        <v>5</v>
      </c>
      <c r="B8" s="2" t="s">
        <v>6</v>
      </c>
      <c r="C8" s="7">
        <f>+C9+C12</f>
        <v>505351.03</v>
      </c>
    </row>
    <row r="9" spans="1:5" x14ac:dyDescent="0.3">
      <c r="A9" s="5"/>
      <c r="B9" s="3" t="s">
        <v>7</v>
      </c>
      <c r="C9" s="4">
        <f>+C10+C11</f>
        <v>37605</v>
      </c>
    </row>
    <row r="10" spans="1:5" x14ac:dyDescent="0.3">
      <c r="A10" s="6">
        <v>35200</v>
      </c>
      <c r="B10" s="6" t="s">
        <v>8</v>
      </c>
      <c r="C10" s="7">
        <f>273+1533+11808+9403</f>
        <v>23017</v>
      </c>
    </row>
    <row r="11" spans="1:5" x14ac:dyDescent="0.3">
      <c r="A11" s="6">
        <v>35201</v>
      </c>
      <c r="B11" s="9" t="s">
        <v>9</v>
      </c>
      <c r="C11" s="7">
        <v>14588</v>
      </c>
    </row>
    <row r="12" spans="1:5" x14ac:dyDescent="0.3">
      <c r="A12" s="6"/>
      <c r="B12" s="5" t="s">
        <v>10</v>
      </c>
      <c r="C12" s="4">
        <f>+C13</f>
        <v>467746.03</v>
      </c>
    </row>
    <row r="13" spans="1:5" x14ac:dyDescent="0.3">
      <c r="A13" s="6" t="s">
        <v>11</v>
      </c>
      <c r="B13" s="9" t="s">
        <v>12</v>
      </c>
      <c r="C13" s="7">
        <f>466946.03+800</f>
        <v>467746.03</v>
      </c>
    </row>
    <row r="14" spans="1:5" x14ac:dyDescent="0.3">
      <c r="A14" s="5">
        <v>38</v>
      </c>
      <c r="B14" s="3" t="s">
        <v>13</v>
      </c>
      <c r="C14" s="4">
        <f>SUM(C15:C15)</f>
        <v>18645.05</v>
      </c>
    </row>
    <row r="15" spans="1:5" x14ac:dyDescent="0.3">
      <c r="A15" s="6">
        <v>3888</v>
      </c>
      <c r="B15" s="6" t="s">
        <v>14</v>
      </c>
      <c r="C15" s="7">
        <v>18645.05</v>
      </c>
    </row>
    <row r="16" spans="1:5" x14ac:dyDescent="0.3">
      <c r="A16" s="6"/>
      <c r="B16" s="10"/>
      <c r="C16" s="7"/>
    </row>
    <row r="17" spans="1:4" x14ac:dyDescent="0.3">
      <c r="A17" s="6"/>
      <c r="B17" s="3" t="s">
        <v>15</v>
      </c>
      <c r="C17" s="4">
        <f>+C18+C21</f>
        <v>440527.22000000003</v>
      </c>
    </row>
    <row r="18" spans="1:4" x14ac:dyDescent="0.3">
      <c r="A18" s="3" t="s">
        <v>16</v>
      </c>
      <c r="B18" s="3" t="s">
        <v>17</v>
      </c>
      <c r="C18" s="4">
        <f>+C19+C20</f>
        <v>158386</v>
      </c>
      <c r="D18" s="13"/>
    </row>
    <row r="19" spans="1:4" x14ac:dyDescent="0.3">
      <c r="A19" s="6">
        <v>413</v>
      </c>
      <c r="B19" s="6" t="s">
        <v>18</v>
      </c>
      <c r="C19" s="7">
        <v>156899</v>
      </c>
    </row>
    <row r="20" spans="1:4" x14ac:dyDescent="0.3">
      <c r="A20" s="6">
        <v>452</v>
      </c>
      <c r="B20" s="6" t="s">
        <v>19</v>
      </c>
      <c r="C20" s="7">
        <v>1487</v>
      </c>
    </row>
    <row r="21" spans="1:4" x14ac:dyDescent="0.3">
      <c r="A21" s="6"/>
      <c r="B21" s="3" t="s">
        <v>20</v>
      </c>
      <c r="C21" s="4">
        <f>+C22+C23+C24</f>
        <v>282141.22000000003</v>
      </c>
    </row>
    <row r="22" spans="1:4" x14ac:dyDescent="0.3">
      <c r="A22" s="6">
        <v>50</v>
      </c>
      <c r="B22" s="6" t="s">
        <v>21</v>
      </c>
      <c r="C22" s="7">
        <v>205331.14</v>
      </c>
    </row>
    <row r="23" spans="1:4" x14ac:dyDescent="0.3">
      <c r="A23" s="6">
        <v>55</v>
      </c>
      <c r="B23" s="6" t="s">
        <v>22</v>
      </c>
      <c r="C23" s="7">
        <f>104647.08-450+800</f>
        <v>104997.08</v>
      </c>
    </row>
    <row r="24" spans="1:4" x14ac:dyDescent="0.3">
      <c r="A24" s="6">
        <v>60</v>
      </c>
      <c r="B24" s="6" t="s">
        <v>23</v>
      </c>
      <c r="C24" s="7">
        <f>-17787-10400</f>
        <v>-28187</v>
      </c>
    </row>
    <row r="25" spans="1:4" x14ac:dyDescent="0.3">
      <c r="A25" s="6"/>
      <c r="B25" s="3"/>
      <c r="C25" s="7"/>
    </row>
    <row r="26" spans="1:4" x14ac:dyDescent="0.3">
      <c r="A26" s="2"/>
      <c r="B26" s="5" t="s">
        <v>24</v>
      </c>
      <c r="C26" s="4">
        <f>+C6-C17</f>
        <v>124838.00000000006</v>
      </c>
    </row>
    <row r="27" spans="1:4" x14ac:dyDescent="0.3">
      <c r="A27" s="2" t="s">
        <v>25</v>
      </c>
      <c r="B27" s="5" t="s">
        <v>26</v>
      </c>
      <c r="C27" s="4">
        <f>SUM(C28:C31)</f>
        <v>-89463</v>
      </c>
    </row>
    <row r="28" spans="1:4" x14ac:dyDescent="0.3">
      <c r="A28" s="11">
        <v>381</v>
      </c>
      <c r="B28" s="6" t="s">
        <v>27</v>
      </c>
      <c r="C28" s="7">
        <v>46000</v>
      </c>
      <c r="D28" s="13"/>
    </row>
    <row r="29" spans="1:4" x14ac:dyDescent="0.3">
      <c r="A29" s="12" t="s">
        <v>28</v>
      </c>
      <c r="B29" s="6" t="s">
        <v>29</v>
      </c>
      <c r="C29" s="7">
        <v>-125998.22</v>
      </c>
      <c r="D29" s="13"/>
    </row>
    <row r="30" spans="1:4" x14ac:dyDescent="0.3">
      <c r="A30" s="12" t="s">
        <v>30</v>
      </c>
      <c r="B30" s="6" t="s">
        <v>31</v>
      </c>
      <c r="C30" s="7">
        <v>25560.22</v>
      </c>
      <c r="D30" s="13"/>
    </row>
    <row r="31" spans="1:4" x14ac:dyDescent="0.3">
      <c r="A31" s="12" t="s">
        <v>32</v>
      </c>
      <c r="B31" s="6" t="s">
        <v>33</v>
      </c>
      <c r="C31" s="7">
        <f>-10400-24625</f>
        <v>-35025</v>
      </c>
    </row>
    <row r="32" spans="1:4" x14ac:dyDescent="0.3">
      <c r="A32" s="2"/>
      <c r="B32" s="3" t="s">
        <v>34</v>
      </c>
      <c r="C32" s="4">
        <f>+C26+C27</f>
        <v>35375.000000000058</v>
      </c>
      <c r="D32" s="13"/>
    </row>
    <row r="33" spans="1:4" x14ac:dyDescent="0.3">
      <c r="A33" s="2" t="s">
        <v>25</v>
      </c>
      <c r="B33" s="5" t="s">
        <v>35</v>
      </c>
      <c r="C33" s="4">
        <f>+C34</f>
        <v>-60000</v>
      </c>
    </row>
    <row r="34" spans="1:4" x14ac:dyDescent="0.3">
      <c r="A34" s="12" t="s">
        <v>36</v>
      </c>
      <c r="B34" s="9" t="s">
        <v>37</v>
      </c>
      <c r="C34" s="7">
        <v>-60000</v>
      </c>
    </row>
    <row r="35" spans="1:4" ht="31.2" x14ac:dyDescent="0.3">
      <c r="A35" s="14" t="s">
        <v>38</v>
      </c>
      <c r="B35" s="15" t="s">
        <v>39</v>
      </c>
      <c r="C35" s="4">
        <v>-24625</v>
      </c>
      <c r="D35" s="13"/>
    </row>
    <row r="36" spans="1:4" x14ac:dyDescent="0.3">
      <c r="A36" s="14"/>
      <c r="B36" s="15" t="s">
        <v>40</v>
      </c>
      <c r="C36" s="4">
        <f>+C6+C28+C30-C35-C38+C34</f>
        <v>1.1641532182693481E-10</v>
      </c>
    </row>
    <row r="37" spans="1:4" x14ac:dyDescent="0.3">
      <c r="A37" s="14"/>
      <c r="B37" s="15"/>
      <c r="C37" s="7"/>
    </row>
    <row r="38" spans="1:4" ht="31.2" x14ac:dyDescent="0.3">
      <c r="A38" s="14"/>
      <c r="B38" s="15" t="s">
        <v>41</v>
      </c>
      <c r="C38" s="4">
        <f>+C40+C44+C46+C50+C56+C63+C65+C72+C88</f>
        <v>601550.43999999994</v>
      </c>
      <c r="D38" s="13"/>
    </row>
    <row r="39" spans="1:4" x14ac:dyDescent="0.3">
      <c r="A39" s="2" t="s">
        <v>25</v>
      </c>
      <c r="B39" s="5" t="s">
        <v>42</v>
      </c>
      <c r="C39" s="7"/>
      <c r="D39" s="13"/>
    </row>
    <row r="40" spans="1:4" x14ac:dyDescent="0.3">
      <c r="A40" s="16" t="s">
        <v>43</v>
      </c>
      <c r="B40" s="17" t="s">
        <v>44</v>
      </c>
      <c r="C40" s="4">
        <f>SUM(C41:C43)</f>
        <v>-589</v>
      </c>
    </row>
    <row r="41" spans="1:4" x14ac:dyDescent="0.3">
      <c r="A41" s="18" t="s">
        <v>45</v>
      </c>
      <c r="B41" s="19" t="s">
        <v>46</v>
      </c>
      <c r="C41" s="7">
        <v>2973</v>
      </c>
    </row>
    <row r="42" spans="1:4" x14ac:dyDescent="0.3">
      <c r="A42" s="20" t="s">
        <v>47</v>
      </c>
      <c r="B42" s="19" t="s">
        <v>48</v>
      </c>
      <c r="C42" s="7">
        <f>-17787-10400</f>
        <v>-28187</v>
      </c>
    </row>
    <row r="43" spans="1:4" x14ac:dyDescent="0.3">
      <c r="A43" s="20" t="s">
        <v>49</v>
      </c>
      <c r="B43" s="19" t="s">
        <v>50</v>
      </c>
      <c r="C43" s="7">
        <v>24625</v>
      </c>
    </row>
    <row r="44" spans="1:4" x14ac:dyDescent="0.3">
      <c r="A44" s="30" t="s">
        <v>146</v>
      </c>
      <c r="B44" s="17" t="s">
        <v>147</v>
      </c>
      <c r="C44" s="4">
        <f>+C45</f>
        <v>9493</v>
      </c>
    </row>
    <row r="45" spans="1:4" x14ac:dyDescent="0.3">
      <c r="A45" s="22" t="s">
        <v>148</v>
      </c>
      <c r="B45" s="19" t="s">
        <v>157</v>
      </c>
      <c r="C45" s="7">
        <v>9493</v>
      </c>
    </row>
    <row r="46" spans="1:4" x14ac:dyDescent="0.3">
      <c r="A46" s="21" t="s">
        <v>51</v>
      </c>
      <c r="B46" s="17" t="s">
        <v>52</v>
      </c>
      <c r="C46" s="4">
        <f>SUM(C47:C49)-C47</f>
        <v>89751</v>
      </c>
    </row>
    <row r="47" spans="1:4" x14ac:dyDescent="0.3">
      <c r="A47" s="20" t="s">
        <v>53</v>
      </c>
      <c r="B47" s="19" t="s">
        <v>54</v>
      </c>
      <c r="C47" s="7">
        <f>+C48</f>
        <v>101071</v>
      </c>
    </row>
    <row r="48" spans="1:4" x14ac:dyDescent="0.3">
      <c r="A48" s="20" t="s">
        <v>53</v>
      </c>
      <c r="B48" s="19" t="s">
        <v>55</v>
      </c>
      <c r="C48" s="7">
        <v>101071</v>
      </c>
    </row>
    <row r="49" spans="1:3" x14ac:dyDescent="0.3">
      <c r="A49" s="20" t="s">
        <v>56</v>
      </c>
      <c r="B49" s="19" t="s">
        <v>57</v>
      </c>
      <c r="C49" s="7">
        <v>-11320</v>
      </c>
    </row>
    <row r="50" spans="1:3" x14ac:dyDescent="0.3">
      <c r="A50" s="21" t="s">
        <v>58</v>
      </c>
      <c r="B50" s="17" t="s">
        <v>59</v>
      </c>
      <c r="C50" s="4">
        <f>+C53+C51</f>
        <v>-16439.78</v>
      </c>
    </row>
    <row r="51" spans="1:3" x14ac:dyDescent="0.3">
      <c r="A51" s="20" t="s">
        <v>151</v>
      </c>
      <c r="B51" s="19" t="s">
        <v>153</v>
      </c>
      <c r="C51" s="7">
        <f>+C52</f>
        <v>-50000</v>
      </c>
    </row>
    <row r="52" spans="1:3" x14ac:dyDescent="0.3">
      <c r="A52" s="20" t="s">
        <v>152</v>
      </c>
      <c r="B52" s="19" t="s">
        <v>154</v>
      </c>
      <c r="C52" s="7">
        <v>-50000</v>
      </c>
    </row>
    <row r="53" spans="1:3" x14ac:dyDescent="0.3">
      <c r="A53" s="20" t="s">
        <v>60</v>
      </c>
      <c r="B53" s="19" t="s">
        <v>61</v>
      </c>
      <c r="C53" s="7">
        <f>+C54+C55</f>
        <v>33560.22</v>
      </c>
    </row>
    <row r="54" spans="1:3" x14ac:dyDescent="0.3">
      <c r="A54" s="20" t="s">
        <v>62</v>
      </c>
      <c r="B54" s="19" t="s">
        <v>63</v>
      </c>
      <c r="C54" s="7">
        <v>25560.22</v>
      </c>
    </row>
    <row r="55" spans="1:3" x14ac:dyDescent="0.3">
      <c r="A55" s="20" t="s">
        <v>64</v>
      </c>
      <c r="B55" s="19" t="s">
        <v>65</v>
      </c>
      <c r="C55" s="7">
        <v>8000</v>
      </c>
    </row>
    <row r="56" spans="1:3" x14ac:dyDescent="0.3">
      <c r="A56" s="21" t="s">
        <v>66</v>
      </c>
      <c r="B56" s="17" t="s">
        <v>67</v>
      </c>
      <c r="C56" s="4">
        <f>+C57+C59</f>
        <v>40400</v>
      </c>
    </row>
    <row r="57" spans="1:3" x14ac:dyDescent="0.3">
      <c r="A57" s="20" t="s">
        <v>68</v>
      </c>
      <c r="B57" s="19" t="s">
        <v>69</v>
      </c>
      <c r="C57" s="7">
        <f>+C58</f>
        <v>25000</v>
      </c>
    </row>
    <row r="58" spans="1:3" x14ac:dyDescent="0.3">
      <c r="A58" s="20" t="s">
        <v>70</v>
      </c>
      <c r="B58" s="19" t="s">
        <v>71</v>
      </c>
      <c r="C58" s="7">
        <v>25000</v>
      </c>
    </row>
    <row r="59" spans="1:3" x14ac:dyDescent="0.3">
      <c r="A59" s="20" t="s">
        <v>72</v>
      </c>
      <c r="B59" s="19" t="s">
        <v>73</v>
      </c>
      <c r="C59" s="7">
        <f>+C60+C61+C62</f>
        <v>15400</v>
      </c>
    </row>
    <row r="60" spans="1:3" x14ac:dyDescent="0.3">
      <c r="A60" s="22" t="s">
        <v>74</v>
      </c>
      <c r="B60" s="19" t="s">
        <v>75</v>
      </c>
      <c r="C60" s="7">
        <v>2000</v>
      </c>
    </row>
    <row r="61" spans="1:3" x14ac:dyDescent="0.3">
      <c r="A61" s="22" t="s">
        <v>76</v>
      </c>
      <c r="B61" s="19" t="s">
        <v>77</v>
      </c>
      <c r="C61" s="7">
        <v>10400</v>
      </c>
    </row>
    <row r="62" spans="1:3" x14ac:dyDescent="0.3">
      <c r="A62" s="22" t="s">
        <v>78</v>
      </c>
      <c r="B62" s="19" t="s">
        <v>79</v>
      </c>
      <c r="C62" s="7">
        <v>3000</v>
      </c>
    </row>
    <row r="63" spans="1:3" x14ac:dyDescent="0.3">
      <c r="A63" s="16" t="s">
        <v>80</v>
      </c>
      <c r="B63" s="17" t="s">
        <v>81</v>
      </c>
      <c r="C63" s="4">
        <f>+C64</f>
        <v>2700</v>
      </c>
    </row>
    <row r="64" spans="1:3" x14ac:dyDescent="0.3">
      <c r="A64" s="18" t="s">
        <v>82</v>
      </c>
      <c r="B64" s="19" t="s">
        <v>83</v>
      </c>
      <c r="C64" s="7">
        <v>2700</v>
      </c>
    </row>
    <row r="65" spans="1:5" x14ac:dyDescent="0.3">
      <c r="A65" s="16" t="s">
        <v>84</v>
      </c>
      <c r="B65" s="17" t="s">
        <v>85</v>
      </c>
      <c r="C65" s="4">
        <f>+C66+C68+C70</f>
        <v>40183</v>
      </c>
    </row>
    <row r="66" spans="1:5" x14ac:dyDescent="0.3">
      <c r="A66" s="18" t="s">
        <v>86</v>
      </c>
      <c r="B66" s="19" t="s">
        <v>87</v>
      </c>
      <c r="C66" s="7">
        <f>SUM(C67:C67)</f>
        <v>437</v>
      </c>
    </row>
    <row r="67" spans="1:5" x14ac:dyDescent="0.3">
      <c r="A67" s="23" t="s">
        <v>88</v>
      </c>
      <c r="B67" s="19" t="s">
        <v>89</v>
      </c>
      <c r="C67" s="7">
        <v>437</v>
      </c>
    </row>
    <row r="68" spans="1:5" x14ac:dyDescent="0.3">
      <c r="A68" s="18" t="s">
        <v>90</v>
      </c>
      <c r="B68" s="24" t="s">
        <v>91</v>
      </c>
      <c r="C68" s="7">
        <f>+C69</f>
        <v>10764</v>
      </c>
    </row>
    <row r="69" spans="1:5" x14ac:dyDescent="0.3">
      <c r="A69" s="23" t="s">
        <v>92</v>
      </c>
      <c r="B69" s="24" t="s">
        <v>93</v>
      </c>
      <c r="C69" s="7">
        <v>10764</v>
      </c>
    </row>
    <row r="70" spans="1:5" x14ac:dyDescent="0.3">
      <c r="A70" s="20" t="s">
        <v>94</v>
      </c>
      <c r="B70" s="24" t="s">
        <v>95</v>
      </c>
      <c r="C70" s="7">
        <f>+C71</f>
        <v>28982</v>
      </c>
    </row>
    <row r="71" spans="1:5" x14ac:dyDescent="0.3">
      <c r="A71" s="22" t="s">
        <v>96</v>
      </c>
      <c r="B71" s="24" t="s">
        <v>97</v>
      </c>
      <c r="C71" s="7">
        <v>28982</v>
      </c>
    </row>
    <row r="72" spans="1:5" x14ac:dyDescent="0.3">
      <c r="A72" s="16" t="s">
        <v>98</v>
      </c>
      <c r="B72" s="17" t="s">
        <v>99</v>
      </c>
      <c r="C72" s="4">
        <f>+C73+C78+C85+C86+C87</f>
        <v>185624.22</v>
      </c>
    </row>
    <row r="73" spans="1:5" x14ac:dyDescent="0.3">
      <c r="A73" s="20" t="s">
        <v>100</v>
      </c>
      <c r="B73" s="18" t="s">
        <v>101</v>
      </c>
      <c r="C73" s="7">
        <f>SUM(C74:C77)</f>
        <v>5691.35</v>
      </c>
      <c r="D73" s="13"/>
    </row>
    <row r="74" spans="1:5" x14ac:dyDescent="0.3">
      <c r="A74" s="22" t="s">
        <v>102</v>
      </c>
      <c r="B74" s="18" t="s">
        <v>103</v>
      </c>
      <c r="C74" s="7">
        <v>284.83999999999997</v>
      </c>
      <c r="E74" s="13"/>
    </row>
    <row r="75" spans="1:5" x14ac:dyDescent="0.3">
      <c r="A75" s="22" t="s">
        <v>104</v>
      </c>
      <c r="B75" s="18" t="s">
        <v>105</v>
      </c>
      <c r="C75" s="7">
        <v>-1092</v>
      </c>
    </row>
    <row r="76" spans="1:5" x14ac:dyDescent="0.3">
      <c r="A76" s="22" t="s">
        <v>106</v>
      </c>
      <c r="B76" s="18" t="s">
        <v>107</v>
      </c>
      <c r="C76" s="7">
        <v>4072.73</v>
      </c>
    </row>
    <row r="77" spans="1:5" x14ac:dyDescent="0.3">
      <c r="A77" s="22" t="s">
        <v>108</v>
      </c>
      <c r="B77" s="18" t="s">
        <v>109</v>
      </c>
      <c r="C77" s="7">
        <v>2425.7800000000002</v>
      </c>
    </row>
    <row r="78" spans="1:5" x14ac:dyDescent="0.3">
      <c r="A78" s="18" t="s">
        <v>110</v>
      </c>
      <c r="B78" s="19" t="s">
        <v>156</v>
      </c>
      <c r="C78" s="7">
        <f>SUM(C79:C84)</f>
        <v>27035.19</v>
      </c>
    </row>
    <row r="79" spans="1:5" x14ac:dyDescent="0.3">
      <c r="A79" s="23" t="s">
        <v>111</v>
      </c>
      <c r="B79" s="19" t="s">
        <v>112</v>
      </c>
      <c r="C79" s="7">
        <v>1550</v>
      </c>
    </row>
    <row r="80" spans="1:5" x14ac:dyDescent="0.3">
      <c r="A80" s="23" t="s">
        <v>113</v>
      </c>
      <c r="B80" s="19" t="s">
        <v>114</v>
      </c>
      <c r="C80" s="7">
        <v>600</v>
      </c>
    </row>
    <row r="81" spans="1:4" x14ac:dyDescent="0.3">
      <c r="A81" s="23" t="s">
        <v>115</v>
      </c>
      <c r="B81" s="19" t="s">
        <v>116</v>
      </c>
      <c r="C81" s="7">
        <v>17820</v>
      </c>
    </row>
    <row r="82" spans="1:4" x14ac:dyDescent="0.3">
      <c r="A82" s="23" t="s">
        <v>117</v>
      </c>
      <c r="B82" s="19" t="s">
        <v>118</v>
      </c>
      <c r="C82" s="7">
        <v>4810.05</v>
      </c>
    </row>
    <row r="83" spans="1:4" x14ac:dyDescent="0.3">
      <c r="A83" s="23" t="s">
        <v>119</v>
      </c>
      <c r="B83" s="19" t="s">
        <v>120</v>
      </c>
      <c r="C83" s="7">
        <v>1200</v>
      </c>
    </row>
    <row r="84" spans="1:4" x14ac:dyDescent="0.3">
      <c r="A84" s="23" t="s">
        <v>121</v>
      </c>
      <c r="B84" s="19" t="s">
        <v>122</v>
      </c>
      <c r="C84" s="7">
        <f>1505.14-450</f>
        <v>1055.1400000000001</v>
      </c>
    </row>
    <row r="85" spans="1:4" x14ac:dyDescent="0.3">
      <c r="A85" s="22" t="s">
        <v>123</v>
      </c>
      <c r="B85" s="25" t="s">
        <v>124</v>
      </c>
      <c r="C85" s="7">
        <f>11808+1723</f>
        <v>13531</v>
      </c>
    </row>
    <row r="86" spans="1:4" x14ac:dyDescent="0.3">
      <c r="A86" s="20" t="s">
        <v>125</v>
      </c>
      <c r="B86" s="19" t="s">
        <v>126</v>
      </c>
      <c r="C86" s="7">
        <f>1092+386.54+206.08+6776.72+1623.62+481.72</f>
        <v>10566.679999999998</v>
      </c>
    </row>
    <row r="87" spans="1:4" x14ac:dyDescent="0.3">
      <c r="A87" s="20" t="s">
        <v>127</v>
      </c>
      <c r="B87" s="19" t="s">
        <v>128</v>
      </c>
      <c r="C87" s="7">
        <v>128800</v>
      </c>
    </row>
    <row r="88" spans="1:4" x14ac:dyDescent="0.3">
      <c r="A88" s="21" t="s">
        <v>129</v>
      </c>
      <c r="B88" s="17" t="s">
        <v>130</v>
      </c>
      <c r="C88" s="4">
        <f>+C89+C90+C91+C92+C93+C95</f>
        <v>250428</v>
      </c>
    </row>
    <row r="89" spans="1:4" x14ac:dyDescent="0.3">
      <c r="A89" s="20" t="s">
        <v>131</v>
      </c>
      <c r="B89" s="19" t="s">
        <v>132</v>
      </c>
      <c r="C89" s="7">
        <v>164000</v>
      </c>
    </row>
    <row r="90" spans="1:4" x14ac:dyDescent="0.3">
      <c r="A90" s="20" t="s">
        <v>133</v>
      </c>
      <c r="B90" s="19" t="s">
        <v>134</v>
      </c>
      <c r="C90" s="7">
        <v>49820</v>
      </c>
    </row>
    <row r="91" spans="1:4" x14ac:dyDescent="0.3">
      <c r="A91" s="19">
        <v>10202</v>
      </c>
      <c r="B91" s="19" t="s">
        <v>135</v>
      </c>
      <c r="C91" s="7">
        <v>3000</v>
      </c>
    </row>
    <row r="92" spans="1:4" x14ac:dyDescent="0.3">
      <c r="A92" s="18" t="s">
        <v>136</v>
      </c>
      <c r="B92" s="19" t="s">
        <v>137</v>
      </c>
      <c r="C92" s="7">
        <v>29205</v>
      </c>
    </row>
    <row r="93" spans="1:4" x14ac:dyDescent="0.3">
      <c r="A93" s="19">
        <v>10600</v>
      </c>
      <c r="B93" s="26" t="s">
        <v>138</v>
      </c>
      <c r="C93" s="7">
        <f>+C94</f>
        <v>-5000</v>
      </c>
    </row>
    <row r="94" spans="1:4" x14ac:dyDescent="0.3">
      <c r="A94" s="19">
        <v>1060002</v>
      </c>
      <c r="B94" s="26" t="s">
        <v>139</v>
      </c>
      <c r="C94" s="7">
        <v>-5000</v>
      </c>
    </row>
    <row r="95" spans="1:4" x14ac:dyDescent="0.3">
      <c r="A95" s="18" t="s">
        <v>140</v>
      </c>
      <c r="B95" s="19" t="s">
        <v>141</v>
      </c>
      <c r="C95" s="7">
        <v>9403</v>
      </c>
    </row>
    <row r="96" spans="1:4" x14ac:dyDescent="0.3">
      <c r="A96" s="2"/>
      <c r="B96" s="5" t="s">
        <v>142</v>
      </c>
      <c r="C96" s="4">
        <f>+C38</f>
        <v>601550.43999999994</v>
      </c>
      <c r="D96" s="13"/>
    </row>
    <row r="97" spans="1:4" x14ac:dyDescent="0.3">
      <c r="A97" s="27"/>
      <c r="B97" s="28" t="s">
        <v>143</v>
      </c>
      <c r="C97" s="4">
        <f>+C96</f>
        <v>601550.43999999994</v>
      </c>
    </row>
    <row r="99" spans="1:4" x14ac:dyDescent="0.3">
      <c r="B99" s="1" t="s">
        <v>144</v>
      </c>
      <c r="C99" s="29">
        <f>+C6+C28+C30+C34-C35</f>
        <v>601550.44000000006</v>
      </c>
    </row>
    <row r="100" spans="1:4" x14ac:dyDescent="0.3">
      <c r="B100" s="1" t="s">
        <v>145</v>
      </c>
      <c r="C100" s="29">
        <f>+C38+C29+C31</f>
        <v>440527.22</v>
      </c>
      <c r="D100" s="13"/>
    </row>
    <row r="101" spans="1:4" x14ac:dyDescent="0.3">
      <c r="B101" s="1" t="s">
        <v>149</v>
      </c>
      <c r="C101" s="29">
        <f>-C29-C31</f>
        <v>161023.22</v>
      </c>
      <c r="D101" s="13"/>
    </row>
    <row r="102" spans="1:4" x14ac:dyDescent="0.3">
      <c r="C102" s="29">
        <f>SUM(C100:C101)</f>
        <v>601550.43999999994</v>
      </c>
    </row>
  </sheetData>
  <mergeCells count="5">
    <mergeCell ref="A4:A5"/>
    <mergeCell ref="B4:B5"/>
    <mergeCell ref="C4:C5"/>
    <mergeCell ref="A3:B3"/>
    <mergeCell ref="B1:C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Aime Roosioja</dc:creator>
  <cp:lastModifiedBy>Lii Laanemets</cp:lastModifiedBy>
  <dcterms:created xsi:type="dcterms:W3CDTF">2024-11-25T10:55:38Z</dcterms:created>
  <dcterms:modified xsi:type="dcterms:W3CDTF">2025-04-05T11:29:44Z</dcterms:modified>
</cp:coreProperties>
</file>